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855" yWindow="660" windowWidth="20730" windowHeight="11760"/>
  </bookViews>
  <sheets>
    <sheet name="Coriolis" sheetId="1" r:id="rId1"/>
    <sheet name="VELOCIDAD TANGENCIAL" sheetId="2" r:id="rId2"/>
    <sheet name="VELOCIDAD TANGENCIAL (Resumen)" sheetId="5" r:id="rId3"/>
    <sheet name="Desomposicion Vectorial" sheetId="6" r:id="rId4"/>
    <sheet name="Angulo Deriva (Moises)" sheetId="7" r:id="rId5"/>
    <sheet name="Angulo Banqueo Bien Calculado" sheetId="12" r:id="rId6"/>
    <sheet name="Miami - Toronto" sheetId="11" r:id="rId7"/>
    <sheet name="Ganha - Londres" sheetId="9" r:id="rId8"/>
    <sheet name="Comprobacion" sheetId="13"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 i="5" l="1"/>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37" i="5"/>
  <c r="J7" i="2"/>
  <c r="O7" i="2"/>
  <c r="J8" i="2"/>
  <c r="O8" i="2"/>
  <c r="J9" i="2"/>
  <c r="O9" i="2"/>
  <c r="J10" i="2"/>
  <c r="O10" i="2"/>
  <c r="J11" i="2"/>
  <c r="O11" i="2"/>
  <c r="J12" i="2"/>
  <c r="O12" i="2"/>
  <c r="J13" i="2"/>
  <c r="O13" i="2"/>
  <c r="J14" i="2"/>
  <c r="O14" i="2"/>
  <c r="J15" i="2"/>
  <c r="O15" i="2"/>
  <c r="J16" i="2"/>
  <c r="O16" i="2"/>
  <c r="J17" i="2"/>
  <c r="O17" i="2"/>
  <c r="J18" i="2"/>
  <c r="O18" i="2"/>
  <c r="J19" i="2"/>
  <c r="O19" i="2"/>
  <c r="J20" i="2"/>
  <c r="O20" i="2"/>
  <c r="J21" i="2"/>
  <c r="O21" i="2"/>
  <c r="J22" i="2"/>
  <c r="O22" i="2"/>
  <c r="J23" i="2"/>
  <c r="O23" i="2"/>
  <c r="J24" i="2"/>
  <c r="O24" i="2"/>
  <c r="J25" i="2"/>
  <c r="O25" i="2"/>
  <c r="J26" i="2"/>
  <c r="O26" i="2"/>
  <c r="J27" i="2"/>
  <c r="O27" i="2"/>
  <c r="J28" i="2"/>
  <c r="O28" i="2"/>
  <c r="J29" i="2"/>
  <c r="O29" i="2"/>
  <c r="J30" i="2"/>
  <c r="O30" i="2"/>
  <c r="J31" i="2"/>
  <c r="O31" i="2"/>
  <c r="J32" i="2"/>
  <c r="O32" i="2"/>
  <c r="J33" i="2"/>
  <c r="O33" i="2"/>
  <c r="J34" i="2"/>
  <c r="O34" i="2"/>
  <c r="J35" i="2"/>
  <c r="O35" i="2"/>
  <c r="J36" i="2"/>
  <c r="O36" i="2"/>
  <c r="J37" i="2"/>
  <c r="O37" i="2"/>
  <c r="J38" i="2"/>
  <c r="O38" i="2"/>
  <c r="J39" i="2"/>
  <c r="O39" i="2"/>
  <c r="J40" i="2"/>
  <c r="O40" i="2"/>
  <c r="J41" i="2"/>
  <c r="O41" i="2"/>
  <c r="J42" i="2"/>
  <c r="O42" i="2"/>
  <c r="J43" i="2"/>
  <c r="O43" i="2"/>
  <c r="J44" i="2"/>
  <c r="O44" i="2"/>
  <c r="J45" i="2"/>
  <c r="O45" i="2"/>
  <c r="J46" i="2"/>
  <c r="O46" i="2"/>
  <c r="J47" i="2"/>
  <c r="O47" i="2"/>
  <c r="J48" i="2"/>
  <c r="O48" i="2"/>
  <c r="J49" i="2"/>
  <c r="O49" i="2"/>
  <c r="J50" i="2"/>
  <c r="O50" i="2"/>
  <c r="J51" i="2"/>
  <c r="O51" i="2"/>
  <c r="J52" i="2"/>
  <c r="O52" i="2"/>
  <c r="J53" i="2"/>
  <c r="O53" i="2"/>
  <c r="J54" i="2"/>
  <c r="O54" i="2"/>
  <c r="J55" i="2"/>
  <c r="O55" i="2"/>
  <c r="J56" i="2"/>
  <c r="O56" i="2"/>
  <c r="J57" i="2"/>
  <c r="O57" i="2"/>
  <c r="J58" i="2"/>
  <c r="O58" i="2"/>
  <c r="J59" i="2"/>
  <c r="O59" i="2"/>
  <c r="J60" i="2"/>
  <c r="O60" i="2"/>
  <c r="J61" i="2"/>
  <c r="O61" i="2"/>
  <c r="J62" i="2"/>
  <c r="O62" i="2"/>
  <c r="J63" i="2"/>
  <c r="O63" i="2"/>
  <c r="J64" i="2"/>
  <c r="O64" i="2"/>
  <c r="J65" i="2"/>
  <c r="O65" i="2"/>
  <c r="J66" i="2"/>
  <c r="O66" i="2"/>
  <c r="J67" i="2"/>
  <c r="O67" i="2"/>
  <c r="J68" i="2"/>
  <c r="O68" i="2"/>
  <c r="J69" i="2"/>
  <c r="O69" i="2"/>
  <c r="J70" i="2"/>
  <c r="O70" i="2"/>
  <c r="J71" i="2"/>
  <c r="O71" i="2"/>
  <c r="J72" i="2"/>
  <c r="O72" i="2"/>
  <c r="J73" i="2"/>
  <c r="O73" i="2"/>
  <c r="J74" i="2"/>
  <c r="O74" i="2"/>
  <c r="J75" i="2"/>
  <c r="O75" i="2"/>
  <c r="J76" i="2"/>
  <c r="O76" i="2"/>
  <c r="J77" i="2"/>
  <c r="O77" i="2"/>
  <c r="J78" i="2"/>
  <c r="O78" i="2"/>
  <c r="J79" i="2"/>
  <c r="O79" i="2"/>
  <c r="J80" i="2"/>
  <c r="O80" i="2"/>
  <c r="J81" i="2"/>
  <c r="O81" i="2"/>
  <c r="J82" i="2"/>
  <c r="O82" i="2"/>
  <c r="J83" i="2"/>
  <c r="O83" i="2"/>
  <c r="J84" i="2"/>
  <c r="O84" i="2"/>
  <c r="J85" i="2"/>
  <c r="O85" i="2"/>
  <c r="J86" i="2"/>
  <c r="O86" i="2"/>
  <c r="J87" i="2"/>
  <c r="O87" i="2"/>
  <c r="J88" i="2"/>
  <c r="O88" i="2"/>
  <c r="J89" i="2"/>
  <c r="O89" i="2"/>
  <c r="J90" i="2"/>
  <c r="O90" i="2"/>
  <c r="J91" i="2"/>
  <c r="O91" i="2"/>
  <c r="J92" i="2"/>
  <c r="O92" i="2"/>
  <c r="J93" i="2"/>
  <c r="O93" i="2"/>
  <c r="J94" i="2"/>
  <c r="O94" i="2"/>
  <c r="J6" i="2"/>
  <c r="O6" i="2"/>
  <c r="J5" i="2"/>
  <c r="O5" i="2"/>
  <c r="K6" i="2"/>
  <c r="B8" i="9"/>
  <c r="D16" i="1"/>
  <c r="E95"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20" i="12"/>
  <c r="E7" i="12"/>
  <c r="E8" i="12"/>
  <c r="E9" i="12"/>
  <c r="E10" i="12"/>
  <c r="E11" i="12"/>
  <c r="E12" i="12"/>
  <c r="E13" i="12"/>
  <c r="E14" i="12"/>
  <c r="E15" i="12"/>
  <c r="E16" i="12"/>
  <c r="E17" i="12"/>
  <c r="E18" i="12"/>
  <c r="E19" i="12"/>
  <c r="E6" i="12"/>
  <c r="K5" i="2"/>
  <c r="B7" i="13"/>
  <c r="C7" i="13"/>
  <c r="B11" i="13"/>
  <c r="C11" i="13"/>
  <c r="B15" i="13"/>
  <c r="C15" i="13"/>
  <c r="B19" i="13"/>
  <c r="C19" i="13"/>
  <c r="B23" i="13"/>
  <c r="C23" i="13"/>
  <c r="B27" i="13"/>
  <c r="C27" i="13"/>
  <c r="B31" i="13"/>
  <c r="C31" i="13"/>
  <c r="B35" i="13"/>
  <c r="C35" i="13"/>
  <c r="B39" i="13"/>
  <c r="C39" i="13"/>
  <c r="B43" i="13"/>
  <c r="C43" i="13"/>
  <c r="B47" i="13"/>
  <c r="C47" i="13"/>
  <c r="B51" i="13"/>
  <c r="C51" i="13"/>
  <c r="B55" i="13"/>
  <c r="C55" i="13"/>
  <c r="B59" i="13"/>
  <c r="C59" i="13"/>
  <c r="B63" i="13"/>
  <c r="C63" i="13"/>
  <c r="B67" i="13"/>
  <c r="C67" i="13"/>
  <c r="B71" i="13"/>
  <c r="C71" i="13"/>
  <c r="B75" i="13"/>
  <c r="C75" i="13"/>
  <c r="B79" i="13"/>
  <c r="C79" i="13"/>
  <c r="B83" i="13"/>
  <c r="C83" i="13"/>
  <c r="B87" i="13"/>
  <c r="C87" i="13"/>
  <c r="B91" i="13"/>
  <c r="C91" i="13"/>
  <c r="B95" i="13"/>
  <c r="C95" i="13"/>
  <c r="B99" i="13"/>
  <c r="C99" i="13"/>
  <c r="B103" i="13"/>
  <c r="C103" i="13"/>
  <c r="B107" i="13"/>
  <c r="C107" i="13"/>
  <c r="B111" i="13"/>
  <c r="C111" i="13"/>
  <c r="B115" i="13"/>
  <c r="C115" i="13"/>
  <c r="B119" i="13"/>
  <c r="C119" i="13"/>
  <c r="B123" i="13"/>
  <c r="C123" i="13"/>
  <c r="B127" i="13"/>
  <c r="C127" i="13"/>
  <c r="B131" i="13"/>
  <c r="C131" i="13"/>
  <c r="B135" i="13"/>
  <c r="C135" i="13"/>
  <c r="B139" i="13"/>
  <c r="C139" i="13"/>
  <c r="B143" i="13"/>
  <c r="C143" i="13"/>
  <c r="B147" i="13"/>
  <c r="C147" i="13"/>
  <c r="B151" i="13"/>
  <c r="C151" i="13"/>
  <c r="B155" i="13"/>
  <c r="C155" i="13"/>
  <c r="B159" i="13"/>
  <c r="C159" i="13"/>
  <c r="B163" i="13"/>
  <c r="C163" i="13"/>
  <c r="B167" i="13"/>
  <c r="C167" i="13"/>
  <c r="B171" i="13"/>
  <c r="C171" i="13"/>
  <c r="B175" i="13"/>
  <c r="C175" i="13"/>
  <c r="B179" i="13"/>
  <c r="C179" i="13"/>
  <c r="B183" i="13"/>
  <c r="C183" i="13"/>
  <c r="B187" i="13"/>
  <c r="C187" i="13"/>
  <c r="B191" i="13"/>
  <c r="C191" i="13"/>
  <c r="B195" i="13"/>
  <c r="C195" i="13"/>
  <c r="B199" i="13"/>
  <c r="C199" i="13"/>
  <c r="B203" i="13"/>
  <c r="C203" i="13"/>
  <c r="B207" i="13"/>
  <c r="C207" i="13"/>
  <c r="B211" i="13"/>
  <c r="C211" i="13"/>
  <c r="B215" i="13"/>
  <c r="C215" i="13"/>
  <c r="B219" i="13"/>
  <c r="C219" i="13"/>
  <c r="B223" i="13"/>
  <c r="C223" i="13"/>
  <c r="B227" i="13"/>
  <c r="C227" i="13"/>
  <c r="B231" i="13"/>
  <c r="C231" i="13"/>
  <c r="B235" i="13"/>
  <c r="C235" i="13"/>
  <c r="B239" i="13"/>
  <c r="C239" i="13"/>
  <c r="B243" i="13"/>
  <c r="C243" i="13"/>
  <c r="B247" i="13"/>
  <c r="C247" i="13"/>
  <c r="B251" i="13"/>
  <c r="C251" i="13"/>
  <c r="B255" i="13"/>
  <c r="C255" i="13"/>
  <c r="B259" i="13"/>
  <c r="C259" i="13"/>
  <c r="B263" i="13"/>
  <c r="C263" i="13"/>
  <c r="B267" i="13"/>
  <c r="C267" i="13"/>
  <c r="B271" i="13"/>
  <c r="C271" i="13"/>
  <c r="B275" i="13"/>
  <c r="C275" i="13"/>
  <c r="B279" i="13"/>
  <c r="C279" i="13"/>
  <c r="B283" i="13"/>
  <c r="C283" i="13"/>
  <c r="B287" i="13"/>
  <c r="C287" i="13"/>
  <c r="B291" i="13"/>
  <c r="C291" i="13"/>
  <c r="B295" i="13"/>
  <c r="C295" i="13"/>
  <c r="B299" i="13"/>
  <c r="C299" i="13"/>
  <c r="B303" i="13"/>
  <c r="C303" i="13"/>
  <c r="B307" i="13"/>
  <c r="C307" i="13"/>
  <c r="B311" i="13"/>
  <c r="C311" i="13"/>
  <c r="B315" i="13"/>
  <c r="C315" i="13"/>
  <c r="B319" i="13"/>
  <c r="C319" i="13"/>
  <c r="B323" i="13"/>
  <c r="C323" i="13"/>
  <c r="B327" i="13"/>
  <c r="C327" i="13"/>
  <c r="B331" i="13"/>
  <c r="C331" i="13"/>
  <c r="B335" i="13"/>
  <c r="C335" i="13"/>
  <c r="B339" i="13"/>
  <c r="C339" i="13"/>
  <c r="B343" i="13"/>
  <c r="C343" i="13"/>
  <c r="B347" i="13"/>
  <c r="C347" i="13"/>
  <c r="B351" i="13"/>
  <c r="C351" i="13"/>
  <c r="B355" i="13"/>
  <c r="C355" i="13"/>
  <c r="B359" i="13"/>
  <c r="C359" i="13"/>
  <c r="B363" i="13"/>
  <c r="C363" i="13"/>
  <c r="B367" i="13"/>
  <c r="C367" i="13"/>
  <c r="B371" i="13"/>
  <c r="C371" i="13"/>
  <c r="B375" i="13"/>
  <c r="C375" i="13"/>
  <c r="B379" i="13"/>
  <c r="C379" i="13"/>
  <c r="B383" i="13"/>
  <c r="C383" i="13"/>
  <c r="B387" i="13"/>
  <c r="C387" i="13"/>
  <c r="B391" i="13"/>
  <c r="C391" i="13"/>
  <c r="B395" i="13"/>
  <c r="C395" i="13"/>
  <c r="B399" i="13"/>
  <c r="C399" i="13"/>
  <c r="B403" i="13"/>
  <c r="C403" i="13"/>
  <c r="B407" i="13"/>
  <c r="C407" i="13"/>
  <c r="B411" i="13"/>
  <c r="C411" i="13"/>
  <c r="B415" i="13"/>
  <c r="C415" i="13"/>
  <c r="B419" i="13"/>
  <c r="C419" i="13"/>
  <c r="B423" i="13"/>
  <c r="C423" i="13"/>
  <c r="B427" i="13"/>
  <c r="C427" i="13"/>
  <c r="B431" i="13"/>
  <c r="C431" i="13"/>
  <c r="B435" i="13"/>
  <c r="C435" i="13"/>
  <c r="B439" i="13"/>
  <c r="C439" i="13"/>
  <c r="B443" i="13"/>
  <c r="C443" i="13"/>
  <c r="B447" i="13"/>
  <c r="C447" i="13"/>
  <c r="B9" i="13"/>
  <c r="C9" i="13"/>
  <c r="B13" i="13"/>
  <c r="C13" i="13"/>
  <c r="B17" i="13"/>
  <c r="C17" i="13"/>
  <c r="B21" i="13"/>
  <c r="C21" i="13"/>
  <c r="B25" i="13"/>
  <c r="C25" i="13"/>
  <c r="B29" i="13"/>
  <c r="C29" i="13"/>
  <c r="B33" i="13"/>
  <c r="C33" i="13"/>
  <c r="B37" i="13"/>
  <c r="C37" i="13"/>
  <c r="B41" i="13"/>
  <c r="C41" i="13"/>
  <c r="B45" i="13"/>
  <c r="C45" i="13"/>
  <c r="B49" i="13"/>
  <c r="C49" i="13"/>
  <c r="B53" i="13"/>
  <c r="C53" i="13"/>
  <c r="B57" i="13"/>
  <c r="C57" i="13"/>
  <c r="B61" i="13"/>
  <c r="C61" i="13"/>
  <c r="B65" i="13"/>
  <c r="C65" i="13"/>
  <c r="B69" i="13"/>
  <c r="C69" i="13"/>
  <c r="B73" i="13"/>
  <c r="C73" i="13"/>
  <c r="B77" i="13"/>
  <c r="C77" i="13"/>
  <c r="B81" i="13"/>
  <c r="C81" i="13"/>
  <c r="B85" i="13"/>
  <c r="C85" i="13"/>
  <c r="B89" i="13"/>
  <c r="C89" i="13"/>
  <c r="B93" i="13"/>
  <c r="C93" i="13"/>
  <c r="B97" i="13"/>
  <c r="C97" i="13"/>
  <c r="B101" i="13"/>
  <c r="C101" i="13"/>
  <c r="B105" i="13"/>
  <c r="C105" i="13"/>
  <c r="B109" i="13"/>
  <c r="C109" i="13"/>
  <c r="B113" i="13"/>
  <c r="C113" i="13"/>
  <c r="B117" i="13"/>
  <c r="C117" i="13"/>
  <c r="B121" i="13"/>
  <c r="C121" i="13"/>
  <c r="B125" i="13"/>
  <c r="C125" i="13"/>
  <c r="B129" i="13"/>
  <c r="C129" i="13"/>
  <c r="B133" i="13"/>
  <c r="C133" i="13"/>
  <c r="B137" i="13"/>
  <c r="C137" i="13"/>
  <c r="B141" i="13"/>
  <c r="C141" i="13"/>
  <c r="B145" i="13"/>
  <c r="C145" i="13"/>
  <c r="B149" i="13"/>
  <c r="C149" i="13"/>
  <c r="B153" i="13"/>
  <c r="C153" i="13"/>
  <c r="B157" i="13"/>
  <c r="C157" i="13"/>
  <c r="B161" i="13"/>
  <c r="C161" i="13"/>
  <c r="B165" i="13"/>
  <c r="C165" i="13"/>
  <c r="B169" i="13"/>
  <c r="C169" i="13"/>
  <c r="B173" i="13"/>
  <c r="C173" i="13"/>
  <c r="B177" i="13"/>
  <c r="C177" i="13"/>
  <c r="B181" i="13"/>
  <c r="C181" i="13"/>
  <c r="B185" i="13"/>
  <c r="C185" i="13"/>
  <c r="B189" i="13"/>
  <c r="C189" i="13"/>
  <c r="B193" i="13"/>
  <c r="C193" i="13"/>
  <c r="B197" i="13"/>
  <c r="C197" i="13"/>
  <c r="B201" i="13"/>
  <c r="C201" i="13"/>
  <c r="B205" i="13"/>
  <c r="C205" i="13"/>
  <c r="B209" i="13"/>
  <c r="C209" i="13"/>
  <c r="B213" i="13"/>
  <c r="C213" i="13"/>
  <c r="B217" i="13"/>
  <c r="C217" i="13"/>
  <c r="B221" i="13"/>
  <c r="C221" i="13"/>
  <c r="B225" i="13"/>
  <c r="C225" i="13"/>
  <c r="B229" i="13"/>
  <c r="C229" i="13"/>
  <c r="B233" i="13"/>
  <c r="C233" i="13"/>
  <c r="B237" i="13"/>
  <c r="C237" i="13"/>
  <c r="B241" i="13"/>
  <c r="C241" i="13"/>
  <c r="B245" i="13"/>
  <c r="C245" i="13"/>
  <c r="B249" i="13"/>
  <c r="C249" i="13"/>
  <c r="B253" i="13"/>
  <c r="C253" i="13"/>
  <c r="B257" i="13"/>
  <c r="C257" i="13"/>
  <c r="B261" i="13"/>
  <c r="C261" i="13"/>
  <c r="B265" i="13"/>
  <c r="C265" i="13"/>
  <c r="B269" i="13"/>
  <c r="C269" i="13"/>
  <c r="B273" i="13"/>
  <c r="C273" i="13"/>
  <c r="B277" i="13"/>
  <c r="C277" i="13"/>
  <c r="B281" i="13"/>
  <c r="C281" i="13"/>
  <c r="B285" i="13"/>
  <c r="C285" i="13"/>
  <c r="B289" i="13"/>
  <c r="C289" i="13"/>
  <c r="B293" i="13"/>
  <c r="C293" i="13"/>
  <c r="B297" i="13"/>
  <c r="C297" i="13"/>
  <c r="B301" i="13"/>
  <c r="C301" i="13"/>
  <c r="B305" i="13"/>
  <c r="C305" i="13"/>
  <c r="B309" i="13"/>
  <c r="C309" i="13"/>
  <c r="B313" i="13"/>
  <c r="C313" i="13"/>
  <c r="B317" i="13"/>
  <c r="C317" i="13"/>
  <c r="B321" i="13"/>
  <c r="C321" i="13"/>
  <c r="B325" i="13"/>
  <c r="C325" i="13"/>
  <c r="B329" i="13"/>
  <c r="C329" i="13"/>
  <c r="B333" i="13"/>
  <c r="C333" i="13"/>
  <c r="B337" i="13"/>
  <c r="C337" i="13"/>
  <c r="B341" i="13"/>
  <c r="C341" i="13"/>
  <c r="B345" i="13"/>
  <c r="C345" i="13"/>
  <c r="B349" i="13"/>
  <c r="C349" i="13"/>
  <c r="B353" i="13"/>
  <c r="C353" i="13"/>
  <c r="B357" i="13"/>
  <c r="C357" i="13"/>
  <c r="B361" i="13"/>
  <c r="C361" i="13"/>
  <c r="B365" i="13"/>
  <c r="C365" i="13"/>
  <c r="B369" i="13"/>
  <c r="C369" i="13"/>
  <c r="B373" i="13"/>
  <c r="C373" i="13"/>
  <c r="B377" i="13"/>
  <c r="C377" i="13"/>
  <c r="B381" i="13"/>
  <c r="C381" i="13"/>
  <c r="B385" i="13"/>
  <c r="C385" i="13"/>
  <c r="B389" i="13"/>
  <c r="C389" i="13"/>
  <c r="B393" i="13"/>
  <c r="C393" i="13"/>
  <c r="B397" i="13"/>
  <c r="C397" i="13"/>
  <c r="B6" i="13"/>
  <c r="C6" i="13"/>
  <c r="B14" i="13"/>
  <c r="C14" i="13"/>
  <c r="B22" i="13"/>
  <c r="C22" i="13"/>
  <c r="B30" i="13"/>
  <c r="C30" i="13"/>
  <c r="B38" i="13"/>
  <c r="C38" i="13"/>
  <c r="B46" i="13"/>
  <c r="C46" i="13"/>
  <c r="B54" i="13"/>
  <c r="C54" i="13"/>
  <c r="B62" i="13"/>
  <c r="C62" i="13"/>
  <c r="B70" i="13"/>
  <c r="C70" i="13"/>
  <c r="B78" i="13"/>
  <c r="C78" i="13"/>
  <c r="B86" i="13"/>
  <c r="C86" i="13"/>
  <c r="B94" i="13"/>
  <c r="C94" i="13"/>
  <c r="B102" i="13"/>
  <c r="C102" i="13"/>
  <c r="B110" i="13"/>
  <c r="C110" i="13"/>
  <c r="B118" i="13"/>
  <c r="C118" i="13"/>
  <c r="B126" i="13"/>
  <c r="C126" i="13"/>
  <c r="B134" i="13"/>
  <c r="C134" i="13"/>
  <c r="B142" i="13"/>
  <c r="C142" i="13"/>
  <c r="B150" i="13"/>
  <c r="C150" i="13"/>
  <c r="B158" i="13"/>
  <c r="C158" i="13"/>
  <c r="B166" i="13"/>
  <c r="C166" i="13"/>
  <c r="B174" i="13"/>
  <c r="C174" i="13"/>
  <c r="B182" i="13"/>
  <c r="C182" i="13"/>
  <c r="B190" i="13"/>
  <c r="C190" i="13"/>
  <c r="B198" i="13"/>
  <c r="C198" i="13"/>
  <c r="B206" i="13"/>
  <c r="C206" i="13"/>
  <c r="B214" i="13"/>
  <c r="C214" i="13"/>
  <c r="B222" i="13"/>
  <c r="C222" i="13"/>
  <c r="B230" i="13"/>
  <c r="C230" i="13"/>
  <c r="B238" i="13"/>
  <c r="C238" i="13"/>
  <c r="B246" i="13"/>
  <c r="C246" i="13"/>
  <c r="B254" i="13"/>
  <c r="C254" i="13"/>
  <c r="B262" i="13"/>
  <c r="C262" i="13"/>
  <c r="B270" i="13"/>
  <c r="C270" i="13"/>
  <c r="B278" i="13"/>
  <c r="C278" i="13"/>
  <c r="B286" i="13"/>
  <c r="C286" i="13"/>
  <c r="B294" i="13"/>
  <c r="C294" i="13"/>
  <c r="B302" i="13"/>
  <c r="C302" i="13"/>
  <c r="B310" i="13"/>
  <c r="C310" i="13"/>
  <c r="B318" i="13"/>
  <c r="C318" i="13"/>
  <c r="B326" i="13"/>
  <c r="C326" i="13"/>
  <c r="B334" i="13"/>
  <c r="C334" i="13"/>
  <c r="B342" i="13"/>
  <c r="C342" i="13"/>
  <c r="B350" i="13"/>
  <c r="C350" i="13"/>
  <c r="B358" i="13"/>
  <c r="C358" i="13"/>
  <c r="B366" i="13"/>
  <c r="C366" i="13"/>
  <c r="B374" i="13"/>
  <c r="C374" i="13"/>
  <c r="B382" i="13"/>
  <c r="C382" i="13"/>
  <c r="B390" i="13"/>
  <c r="C390" i="13"/>
  <c r="B398" i="13"/>
  <c r="C398" i="13"/>
  <c r="B404" i="13"/>
  <c r="C404" i="13"/>
  <c r="B409" i="13"/>
  <c r="C409" i="13"/>
  <c r="B414" i="13"/>
  <c r="C414" i="13"/>
  <c r="B420" i="13"/>
  <c r="C420" i="13"/>
  <c r="B425" i="13"/>
  <c r="C425" i="13"/>
  <c r="B430" i="13"/>
  <c r="C430" i="13"/>
  <c r="B436" i="13"/>
  <c r="C436" i="13"/>
  <c r="B441" i="13"/>
  <c r="C441" i="13"/>
  <c r="B446" i="13"/>
  <c r="C446" i="13"/>
  <c r="B312" i="13"/>
  <c r="C312" i="13"/>
  <c r="B328" i="13"/>
  <c r="C328" i="13"/>
  <c r="B344" i="13"/>
  <c r="C344" i="13"/>
  <c r="B360" i="13"/>
  <c r="C360" i="13"/>
  <c r="B376" i="13"/>
  <c r="C376" i="13"/>
  <c r="B392" i="13"/>
  <c r="C392" i="13"/>
  <c r="B400" i="13"/>
  <c r="C400" i="13"/>
  <c r="B410" i="13"/>
  <c r="C410" i="13"/>
  <c r="B421" i="13"/>
  <c r="C421" i="13"/>
  <c r="B426" i="13"/>
  <c r="C426" i="13"/>
  <c r="B437" i="13"/>
  <c r="C437" i="13"/>
  <c r="B448" i="13"/>
  <c r="C448" i="13"/>
  <c r="B266" i="13"/>
  <c r="C266" i="13"/>
  <c r="B298" i="13"/>
  <c r="C298" i="13"/>
  <c r="B322" i="13"/>
  <c r="C322" i="13"/>
  <c r="B346" i="13"/>
  <c r="C346" i="13"/>
  <c r="B370" i="13"/>
  <c r="C370" i="13"/>
  <c r="B394" i="13"/>
  <c r="C394" i="13"/>
  <c r="B406" i="13"/>
  <c r="C406" i="13"/>
  <c r="B417" i="13"/>
  <c r="C417" i="13"/>
  <c r="B433" i="13"/>
  <c r="C433" i="13"/>
  <c r="B5" i="13"/>
  <c r="B12" i="13"/>
  <c r="C12" i="13"/>
  <c r="B36" i="13"/>
  <c r="C36" i="13"/>
  <c r="B60" i="13"/>
  <c r="C60" i="13"/>
  <c r="B84" i="13"/>
  <c r="C84" i="13"/>
  <c r="B108" i="13"/>
  <c r="C108" i="13"/>
  <c r="B132" i="13"/>
  <c r="C132" i="13"/>
  <c r="B156" i="13"/>
  <c r="C156" i="13"/>
  <c r="B164" i="13"/>
  <c r="C164" i="13"/>
  <c r="B188" i="13"/>
  <c r="C188" i="13"/>
  <c r="B204" i="13"/>
  <c r="C204" i="13"/>
  <c r="B228" i="13"/>
  <c r="C228" i="13"/>
  <c r="B252" i="13"/>
  <c r="C252" i="13"/>
  <c r="B276" i="13"/>
  <c r="C276" i="13"/>
  <c r="B300" i="13"/>
  <c r="C300" i="13"/>
  <c r="B324" i="13"/>
  <c r="C324" i="13"/>
  <c r="B348" i="13"/>
  <c r="C348" i="13"/>
  <c r="B372" i="13"/>
  <c r="C372" i="13"/>
  <c r="B388" i="13"/>
  <c r="C388" i="13"/>
  <c r="B408" i="13"/>
  <c r="C408" i="13"/>
  <c r="B424" i="13"/>
  <c r="C424" i="13"/>
  <c r="B440" i="13"/>
  <c r="C440" i="13"/>
  <c r="B8" i="13"/>
  <c r="C8" i="13"/>
  <c r="B16" i="13"/>
  <c r="C16" i="13"/>
  <c r="B24" i="13"/>
  <c r="C24" i="13"/>
  <c r="B32" i="13"/>
  <c r="C32" i="13"/>
  <c r="B40" i="13"/>
  <c r="C40" i="13"/>
  <c r="B48" i="13"/>
  <c r="C48" i="13"/>
  <c r="B56" i="13"/>
  <c r="C56" i="13"/>
  <c r="B64" i="13"/>
  <c r="C64" i="13"/>
  <c r="B72" i="13"/>
  <c r="C72" i="13"/>
  <c r="B80" i="13"/>
  <c r="C80" i="13"/>
  <c r="B88" i="13"/>
  <c r="C88" i="13"/>
  <c r="B96" i="13"/>
  <c r="C96" i="13"/>
  <c r="B104" i="13"/>
  <c r="C104" i="13"/>
  <c r="B112" i="13"/>
  <c r="C112" i="13"/>
  <c r="B120" i="13"/>
  <c r="C120" i="13"/>
  <c r="B128" i="13"/>
  <c r="C128" i="13"/>
  <c r="B136" i="13"/>
  <c r="C136" i="13"/>
  <c r="B144" i="13"/>
  <c r="C144" i="13"/>
  <c r="B152" i="13"/>
  <c r="C152" i="13"/>
  <c r="B160" i="13"/>
  <c r="C160" i="13"/>
  <c r="B168" i="13"/>
  <c r="C168" i="13"/>
  <c r="B176" i="13"/>
  <c r="C176" i="13"/>
  <c r="B184" i="13"/>
  <c r="C184" i="13"/>
  <c r="B192" i="13"/>
  <c r="C192" i="13"/>
  <c r="B200" i="13"/>
  <c r="C200" i="13"/>
  <c r="B208" i="13"/>
  <c r="C208" i="13"/>
  <c r="B216" i="13"/>
  <c r="C216" i="13"/>
  <c r="B224" i="13"/>
  <c r="C224" i="13"/>
  <c r="B232" i="13"/>
  <c r="C232" i="13"/>
  <c r="B240" i="13"/>
  <c r="C240" i="13"/>
  <c r="B248" i="13"/>
  <c r="C248" i="13"/>
  <c r="B256" i="13"/>
  <c r="C256" i="13"/>
  <c r="B264" i="13"/>
  <c r="C264" i="13"/>
  <c r="B272" i="13"/>
  <c r="C272" i="13"/>
  <c r="B280" i="13"/>
  <c r="C280" i="13"/>
  <c r="B288" i="13"/>
  <c r="C288" i="13"/>
  <c r="B296" i="13"/>
  <c r="C296" i="13"/>
  <c r="B304" i="13"/>
  <c r="C304" i="13"/>
  <c r="B320" i="13"/>
  <c r="C320" i="13"/>
  <c r="B336" i="13"/>
  <c r="C336" i="13"/>
  <c r="B352" i="13"/>
  <c r="C352" i="13"/>
  <c r="B368" i="13"/>
  <c r="C368" i="13"/>
  <c r="B384" i="13"/>
  <c r="C384" i="13"/>
  <c r="B405" i="13"/>
  <c r="C405" i="13"/>
  <c r="B416" i="13"/>
  <c r="C416" i="13"/>
  <c r="B432" i="13"/>
  <c r="C432" i="13"/>
  <c r="B442" i="13"/>
  <c r="C442" i="13"/>
  <c r="B258" i="13"/>
  <c r="C258" i="13"/>
  <c r="B282" i="13"/>
  <c r="C282" i="13"/>
  <c r="B306" i="13"/>
  <c r="C306" i="13"/>
  <c r="B330" i="13"/>
  <c r="C330" i="13"/>
  <c r="B354" i="13"/>
  <c r="C354" i="13"/>
  <c r="B378" i="13"/>
  <c r="C378" i="13"/>
  <c r="B401" i="13"/>
  <c r="C401" i="13"/>
  <c r="B422" i="13"/>
  <c r="C422" i="13"/>
  <c r="B438" i="13"/>
  <c r="C438" i="13"/>
  <c r="B28" i="13"/>
  <c r="C28" i="13"/>
  <c r="B52" i="13"/>
  <c r="C52" i="13"/>
  <c r="B76" i="13"/>
  <c r="C76" i="13"/>
  <c r="B100" i="13"/>
  <c r="C100" i="13"/>
  <c r="B124" i="13"/>
  <c r="C124" i="13"/>
  <c r="B148" i="13"/>
  <c r="C148" i="13"/>
  <c r="B172" i="13"/>
  <c r="C172" i="13"/>
  <c r="B196" i="13"/>
  <c r="C196" i="13"/>
  <c r="B220" i="13"/>
  <c r="C220" i="13"/>
  <c r="B244" i="13"/>
  <c r="C244" i="13"/>
  <c r="B268" i="13"/>
  <c r="C268" i="13"/>
  <c r="B284" i="13"/>
  <c r="C284" i="13"/>
  <c r="B308" i="13"/>
  <c r="C308" i="13"/>
  <c r="B332" i="13"/>
  <c r="C332" i="13"/>
  <c r="B356" i="13"/>
  <c r="C356" i="13"/>
  <c r="B380" i="13"/>
  <c r="C380" i="13"/>
  <c r="B402" i="13"/>
  <c r="C402" i="13"/>
  <c r="B418" i="13"/>
  <c r="C418" i="13"/>
  <c r="B434" i="13"/>
  <c r="C434" i="13"/>
  <c r="B10" i="13"/>
  <c r="C10" i="13"/>
  <c r="B18" i="13"/>
  <c r="C18" i="13"/>
  <c r="B26" i="13"/>
  <c r="C26" i="13"/>
  <c r="B34" i="13"/>
  <c r="C34" i="13"/>
  <c r="B42" i="13"/>
  <c r="C42" i="13"/>
  <c r="B50" i="13"/>
  <c r="C50" i="13"/>
  <c r="B58" i="13"/>
  <c r="C58" i="13"/>
  <c r="B66" i="13"/>
  <c r="C66" i="13"/>
  <c r="B74" i="13"/>
  <c r="C74" i="13"/>
  <c r="B82" i="13"/>
  <c r="C82" i="13"/>
  <c r="B90" i="13"/>
  <c r="C90" i="13"/>
  <c r="B98" i="13"/>
  <c r="C98" i="13"/>
  <c r="B106" i="13"/>
  <c r="C106" i="13"/>
  <c r="B114" i="13"/>
  <c r="C114" i="13"/>
  <c r="B122" i="13"/>
  <c r="C122" i="13"/>
  <c r="B130" i="13"/>
  <c r="C130" i="13"/>
  <c r="B138" i="13"/>
  <c r="C138" i="13"/>
  <c r="B146" i="13"/>
  <c r="C146" i="13"/>
  <c r="B154" i="13"/>
  <c r="C154" i="13"/>
  <c r="B162" i="13"/>
  <c r="C162" i="13"/>
  <c r="B170" i="13"/>
  <c r="C170" i="13"/>
  <c r="B178" i="13"/>
  <c r="C178" i="13"/>
  <c r="B186" i="13"/>
  <c r="C186" i="13"/>
  <c r="B194" i="13"/>
  <c r="C194" i="13"/>
  <c r="B202" i="13"/>
  <c r="C202" i="13"/>
  <c r="B210" i="13"/>
  <c r="C210" i="13"/>
  <c r="B218" i="13"/>
  <c r="C218" i="13"/>
  <c r="B226" i="13"/>
  <c r="C226" i="13"/>
  <c r="B234" i="13"/>
  <c r="C234" i="13"/>
  <c r="B242" i="13"/>
  <c r="C242" i="13"/>
  <c r="B250" i="13"/>
  <c r="C250" i="13"/>
  <c r="B274" i="13"/>
  <c r="C274" i="13"/>
  <c r="B290" i="13"/>
  <c r="C290" i="13"/>
  <c r="B314" i="13"/>
  <c r="C314" i="13"/>
  <c r="B338" i="13"/>
  <c r="C338" i="13"/>
  <c r="B362" i="13"/>
  <c r="C362" i="13"/>
  <c r="B386" i="13"/>
  <c r="C386" i="13"/>
  <c r="B412" i="13"/>
  <c r="C412" i="13"/>
  <c r="B428" i="13"/>
  <c r="C428" i="13"/>
  <c r="B444" i="13"/>
  <c r="C444" i="13"/>
  <c r="B20" i="13"/>
  <c r="C20" i="13"/>
  <c r="B44" i="13"/>
  <c r="C44" i="13"/>
  <c r="B68" i="13"/>
  <c r="C68" i="13"/>
  <c r="B92" i="13"/>
  <c r="C92" i="13"/>
  <c r="B116" i="13"/>
  <c r="C116" i="13"/>
  <c r="B140" i="13"/>
  <c r="C140" i="13"/>
  <c r="B180" i="13"/>
  <c r="C180" i="13"/>
  <c r="B212" i="13"/>
  <c r="C212" i="13"/>
  <c r="B236" i="13"/>
  <c r="C236" i="13"/>
  <c r="B260" i="13"/>
  <c r="C260" i="13"/>
  <c r="B292" i="13"/>
  <c r="C292" i="13"/>
  <c r="B316" i="13"/>
  <c r="C316" i="13"/>
  <c r="B340" i="13"/>
  <c r="C340" i="13"/>
  <c r="B364" i="13"/>
  <c r="C364" i="13"/>
  <c r="B396" i="13"/>
  <c r="C396" i="13"/>
  <c r="B413" i="13"/>
  <c r="C413" i="13"/>
  <c r="B429" i="13"/>
  <c r="C429" i="13"/>
  <c r="B445" i="13"/>
  <c r="C445" i="13"/>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H7" i="13"/>
  <c r="I7" i="13"/>
  <c r="H11" i="13"/>
  <c r="I11" i="13"/>
  <c r="H15" i="13"/>
  <c r="I15" i="13"/>
  <c r="H19" i="13"/>
  <c r="I19" i="13"/>
  <c r="H23" i="13"/>
  <c r="I23" i="13"/>
  <c r="H27" i="13"/>
  <c r="I27" i="13"/>
  <c r="H31" i="13"/>
  <c r="I31" i="13"/>
  <c r="H35" i="13"/>
  <c r="I35" i="13"/>
  <c r="H39" i="13"/>
  <c r="I39" i="13"/>
  <c r="H43" i="13"/>
  <c r="I43" i="13"/>
  <c r="H47" i="13"/>
  <c r="I47" i="13"/>
  <c r="H51" i="13"/>
  <c r="I51" i="13"/>
  <c r="H6" i="13"/>
  <c r="I6" i="13"/>
  <c r="H12" i="13"/>
  <c r="I12" i="13"/>
  <c r="H17" i="13"/>
  <c r="I17" i="13"/>
  <c r="H22" i="13"/>
  <c r="I22" i="13"/>
  <c r="H28" i="13"/>
  <c r="I28" i="13"/>
  <c r="H33" i="13"/>
  <c r="I33" i="13"/>
  <c r="H38" i="13"/>
  <c r="I38" i="13"/>
  <c r="H44" i="13"/>
  <c r="I44" i="13"/>
  <c r="H49" i="13"/>
  <c r="I49" i="13"/>
  <c r="H54" i="13"/>
  <c r="I54" i="13"/>
  <c r="H58" i="13"/>
  <c r="I58" i="13"/>
  <c r="H62" i="13"/>
  <c r="I62" i="13"/>
  <c r="H66" i="13"/>
  <c r="I66" i="13"/>
  <c r="H70" i="13"/>
  <c r="I70" i="13"/>
  <c r="H74" i="13"/>
  <c r="I74" i="13"/>
  <c r="H78" i="13"/>
  <c r="I78" i="13"/>
  <c r="H82" i="13"/>
  <c r="I82" i="13"/>
  <c r="H86" i="13"/>
  <c r="I86" i="13"/>
  <c r="H90" i="13"/>
  <c r="I90" i="13"/>
  <c r="H94" i="13"/>
  <c r="I94" i="13"/>
  <c r="H98" i="13"/>
  <c r="I98" i="13"/>
  <c r="H102" i="13"/>
  <c r="I102" i="13"/>
  <c r="H106" i="13"/>
  <c r="I106" i="13"/>
  <c r="H110" i="13"/>
  <c r="I110" i="13"/>
  <c r="H114" i="13"/>
  <c r="I114" i="13"/>
  <c r="H118" i="13"/>
  <c r="I118" i="13"/>
  <c r="H122" i="13"/>
  <c r="I122" i="13"/>
  <c r="H126" i="13"/>
  <c r="I126" i="13"/>
  <c r="H130" i="13"/>
  <c r="I130" i="13"/>
  <c r="H134" i="13"/>
  <c r="I134" i="13"/>
  <c r="H138" i="13"/>
  <c r="I138" i="13"/>
  <c r="H142" i="13"/>
  <c r="I142" i="13"/>
  <c r="H146" i="13"/>
  <c r="I146" i="13"/>
  <c r="H150" i="13"/>
  <c r="I150" i="13"/>
  <c r="H154" i="13"/>
  <c r="I154" i="13"/>
  <c r="H158" i="13"/>
  <c r="I158" i="13"/>
  <c r="H162" i="13"/>
  <c r="I162" i="13"/>
  <c r="H166" i="13"/>
  <c r="I166" i="13"/>
  <c r="H170" i="13"/>
  <c r="I170" i="13"/>
  <c r="H174" i="13"/>
  <c r="I174" i="13"/>
  <c r="H178" i="13"/>
  <c r="I178" i="13"/>
  <c r="H182" i="13"/>
  <c r="I182" i="13"/>
  <c r="H186" i="13"/>
  <c r="I186" i="13"/>
  <c r="H190" i="13"/>
  <c r="I190" i="13"/>
  <c r="H194" i="13"/>
  <c r="I194" i="13"/>
  <c r="H198" i="13"/>
  <c r="I198" i="13"/>
  <c r="H202" i="13"/>
  <c r="I202" i="13"/>
  <c r="H206" i="13"/>
  <c r="I206" i="13"/>
  <c r="H210" i="13"/>
  <c r="I210" i="13"/>
  <c r="H214" i="13"/>
  <c r="I214" i="13"/>
  <c r="H218" i="13"/>
  <c r="I218" i="13"/>
  <c r="H222" i="13"/>
  <c r="I222" i="13"/>
  <c r="H226" i="13"/>
  <c r="I226" i="13"/>
  <c r="H230" i="13"/>
  <c r="I230" i="13"/>
  <c r="H234" i="13"/>
  <c r="I234" i="13"/>
  <c r="H238" i="13"/>
  <c r="I238" i="13"/>
  <c r="H242" i="13"/>
  <c r="I242" i="13"/>
  <c r="H246" i="13"/>
  <c r="I246" i="13"/>
  <c r="H250" i="13"/>
  <c r="I250" i="13"/>
  <c r="H8" i="13"/>
  <c r="I8" i="13"/>
  <c r="H13" i="13"/>
  <c r="I13" i="13"/>
  <c r="H18" i="13"/>
  <c r="I18" i="13"/>
  <c r="H24" i="13"/>
  <c r="I24" i="13"/>
  <c r="H29" i="13"/>
  <c r="I29" i="13"/>
  <c r="H34" i="13"/>
  <c r="I34" i="13"/>
  <c r="H40" i="13"/>
  <c r="I40" i="13"/>
  <c r="H45" i="13"/>
  <c r="I45" i="13"/>
  <c r="H50" i="13"/>
  <c r="I50" i="13"/>
  <c r="H55" i="13"/>
  <c r="I55" i="13"/>
  <c r="H59" i="13"/>
  <c r="I59" i="13"/>
  <c r="H63" i="13"/>
  <c r="I63" i="13"/>
  <c r="H67" i="13"/>
  <c r="I67" i="13"/>
  <c r="H71" i="13"/>
  <c r="I71" i="13"/>
  <c r="H75" i="13"/>
  <c r="I75" i="13"/>
  <c r="H79" i="13"/>
  <c r="I79" i="13"/>
  <c r="H83" i="13"/>
  <c r="I83" i="13"/>
  <c r="H87" i="13"/>
  <c r="I87" i="13"/>
  <c r="H91" i="13"/>
  <c r="I91" i="13"/>
  <c r="H95" i="13"/>
  <c r="I95" i="13"/>
  <c r="H99" i="13"/>
  <c r="I99" i="13"/>
  <c r="H103" i="13"/>
  <c r="I103" i="13"/>
  <c r="H107" i="13"/>
  <c r="I107" i="13"/>
  <c r="H111" i="13"/>
  <c r="I111" i="13"/>
  <c r="H115" i="13"/>
  <c r="I115" i="13"/>
  <c r="H119" i="13"/>
  <c r="I119" i="13"/>
  <c r="H123" i="13"/>
  <c r="I123" i="13"/>
  <c r="H127" i="13"/>
  <c r="I127" i="13"/>
  <c r="H131" i="13"/>
  <c r="I131" i="13"/>
  <c r="H135" i="13"/>
  <c r="I135" i="13"/>
  <c r="H139" i="13"/>
  <c r="I139" i="13"/>
  <c r="H143" i="13"/>
  <c r="I143" i="13"/>
  <c r="H147" i="13"/>
  <c r="I147" i="13"/>
  <c r="H151" i="13"/>
  <c r="I151" i="13"/>
  <c r="H155" i="13"/>
  <c r="I155" i="13"/>
  <c r="H159" i="13"/>
  <c r="I159" i="13"/>
  <c r="H163" i="13"/>
  <c r="I163" i="13"/>
  <c r="H167" i="13"/>
  <c r="I167" i="13"/>
  <c r="H171" i="13"/>
  <c r="I171" i="13"/>
  <c r="H175" i="13"/>
  <c r="I175" i="13"/>
  <c r="H179" i="13"/>
  <c r="I179" i="13"/>
  <c r="H183" i="13"/>
  <c r="I183" i="13"/>
  <c r="H187" i="13"/>
  <c r="I187" i="13"/>
  <c r="H191" i="13"/>
  <c r="I191" i="13"/>
  <c r="H195" i="13"/>
  <c r="I195" i="13"/>
  <c r="H199" i="13"/>
  <c r="I199" i="13"/>
  <c r="H203" i="13"/>
  <c r="I203" i="13"/>
  <c r="H207" i="13"/>
  <c r="I207" i="13"/>
  <c r="H211" i="13"/>
  <c r="I211" i="13"/>
  <c r="H215" i="13"/>
  <c r="I215" i="13"/>
  <c r="H9" i="13"/>
  <c r="I9" i="13"/>
  <c r="H14" i="13"/>
  <c r="I14" i="13"/>
  <c r="H20" i="13"/>
  <c r="I20" i="13"/>
  <c r="H25" i="13"/>
  <c r="I25" i="13"/>
  <c r="H30" i="13"/>
  <c r="I30" i="13"/>
  <c r="H36" i="13"/>
  <c r="I36" i="13"/>
  <c r="H41" i="13"/>
  <c r="I41" i="13"/>
  <c r="H46" i="13"/>
  <c r="I46" i="13"/>
  <c r="H52" i="13"/>
  <c r="I52" i="13"/>
  <c r="H56" i="13"/>
  <c r="I56" i="13"/>
  <c r="H60" i="13"/>
  <c r="I60" i="13"/>
  <c r="H64" i="13"/>
  <c r="I64" i="13"/>
  <c r="H68" i="13"/>
  <c r="I68" i="13"/>
  <c r="H72" i="13"/>
  <c r="I72" i="13"/>
  <c r="H76" i="13"/>
  <c r="I76" i="13"/>
  <c r="H80" i="13"/>
  <c r="I80" i="13"/>
  <c r="H84" i="13"/>
  <c r="I84" i="13"/>
  <c r="H88" i="13"/>
  <c r="I88" i="13"/>
  <c r="H92" i="13"/>
  <c r="I92" i="13"/>
  <c r="H96" i="13"/>
  <c r="I96" i="13"/>
  <c r="H100" i="13"/>
  <c r="I100" i="13"/>
  <c r="H104" i="13"/>
  <c r="I104" i="13"/>
  <c r="H108" i="13"/>
  <c r="I108" i="13"/>
  <c r="H112" i="13"/>
  <c r="I112" i="13"/>
  <c r="H116" i="13"/>
  <c r="I116" i="13"/>
  <c r="H120" i="13"/>
  <c r="I120" i="13"/>
  <c r="H124" i="13"/>
  <c r="I124" i="13"/>
  <c r="H128" i="13"/>
  <c r="I128" i="13"/>
  <c r="H132" i="13"/>
  <c r="I132" i="13"/>
  <c r="H136" i="13"/>
  <c r="I136" i="13"/>
  <c r="H140" i="13"/>
  <c r="I140" i="13"/>
  <c r="H144" i="13"/>
  <c r="I144" i="13"/>
  <c r="H148" i="13"/>
  <c r="I148" i="13"/>
  <c r="H152" i="13"/>
  <c r="I152" i="13"/>
  <c r="H156" i="13"/>
  <c r="I156" i="13"/>
  <c r="H160" i="13"/>
  <c r="I160" i="13"/>
  <c r="H164" i="13"/>
  <c r="I164" i="13"/>
  <c r="H168" i="13"/>
  <c r="I168" i="13"/>
  <c r="H172" i="13"/>
  <c r="I172" i="13"/>
  <c r="H176" i="13"/>
  <c r="I176" i="13"/>
  <c r="H180" i="13"/>
  <c r="I180" i="13"/>
  <c r="H184" i="13"/>
  <c r="I184" i="13"/>
  <c r="H188" i="13"/>
  <c r="I188" i="13"/>
  <c r="H192" i="13"/>
  <c r="I192" i="13"/>
  <c r="H196" i="13"/>
  <c r="I196" i="13"/>
  <c r="H200" i="13"/>
  <c r="I200" i="13"/>
  <c r="H204" i="13"/>
  <c r="I204" i="13"/>
  <c r="H208" i="13"/>
  <c r="I208" i="13"/>
  <c r="H212" i="13"/>
  <c r="I212" i="13"/>
  <c r="H216" i="13"/>
  <c r="I216" i="13"/>
  <c r="H220" i="13"/>
  <c r="I220" i="13"/>
  <c r="H10" i="13"/>
  <c r="I10" i="13"/>
  <c r="H32" i="13"/>
  <c r="I32" i="13"/>
  <c r="H53" i="13"/>
  <c r="I53" i="13"/>
  <c r="H69" i="13"/>
  <c r="I69" i="13"/>
  <c r="H85" i="13"/>
  <c r="I85" i="13"/>
  <c r="H101" i="13"/>
  <c r="I101" i="13"/>
  <c r="H117" i="13"/>
  <c r="I117" i="13"/>
  <c r="H133" i="13"/>
  <c r="I133" i="13"/>
  <c r="H149" i="13"/>
  <c r="I149" i="13"/>
  <c r="H165" i="13"/>
  <c r="I165" i="13"/>
  <c r="H181" i="13"/>
  <c r="I181" i="13"/>
  <c r="H197" i="13"/>
  <c r="I197" i="13"/>
  <c r="H213" i="13"/>
  <c r="I213" i="13"/>
  <c r="H223" i="13"/>
  <c r="I223" i="13"/>
  <c r="H228" i="13"/>
  <c r="I228" i="13"/>
  <c r="H233" i="13"/>
  <c r="I233" i="13"/>
  <c r="H239" i="13"/>
  <c r="I239" i="13"/>
  <c r="H244" i="13"/>
  <c r="I244" i="13"/>
  <c r="H249" i="13"/>
  <c r="I249" i="13"/>
  <c r="H254" i="13"/>
  <c r="I254" i="13"/>
  <c r="H258" i="13"/>
  <c r="I258" i="13"/>
  <c r="H262" i="13"/>
  <c r="I262" i="13"/>
  <c r="H266" i="13"/>
  <c r="I266" i="13"/>
  <c r="H270" i="13"/>
  <c r="I270" i="13"/>
  <c r="H274" i="13"/>
  <c r="I274" i="13"/>
  <c r="H278" i="13"/>
  <c r="I278" i="13"/>
  <c r="H282" i="13"/>
  <c r="I282" i="13"/>
  <c r="H286" i="13"/>
  <c r="I286" i="13"/>
  <c r="H290" i="13"/>
  <c r="I290" i="13"/>
  <c r="H294" i="13"/>
  <c r="I294" i="13"/>
  <c r="H298" i="13"/>
  <c r="I298" i="13"/>
  <c r="H302" i="13"/>
  <c r="I302" i="13"/>
  <c r="H306" i="13"/>
  <c r="I306" i="13"/>
  <c r="H310" i="13"/>
  <c r="I310" i="13"/>
  <c r="H314" i="13"/>
  <c r="I314" i="13"/>
  <c r="H318" i="13"/>
  <c r="I318" i="13"/>
  <c r="H322" i="13"/>
  <c r="I322" i="13"/>
  <c r="H326" i="13"/>
  <c r="I326" i="13"/>
  <c r="H330" i="13"/>
  <c r="I330" i="13"/>
  <c r="H334" i="13"/>
  <c r="I334" i="13"/>
  <c r="H338" i="13"/>
  <c r="I338" i="13"/>
  <c r="H342" i="13"/>
  <c r="I342" i="13"/>
  <c r="H346" i="13"/>
  <c r="I346" i="13"/>
  <c r="H350" i="13"/>
  <c r="I350" i="13"/>
  <c r="H354" i="13"/>
  <c r="I354" i="13"/>
  <c r="H358" i="13"/>
  <c r="I358" i="13"/>
  <c r="H362" i="13"/>
  <c r="I362" i="13"/>
  <c r="H366" i="13"/>
  <c r="I366" i="13"/>
  <c r="H370" i="13"/>
  <c r="I370" i="13"/>
  <c r="H374" i="13"/>
  <c r="I374" i="13"/>
  <c r="H378" i="13"/>
  <c r="I378" i="13"/>
  <c r="H382" i="13"/>
  <c r="I382" i="13"/>
  <c r="H386" i="13"/>
  <c r="I386" i="13"/>
  <c r="H390" i="13"/>
  <c r="I390" i="13"/>
  <c r="H394" i="13"/>
  <c r="I394" i="13"/>
  <c r="H398" i="13"/>
  <c r="I398" i="13"/>
  <c r="H402" i="13"/>
  <c r="I402" i="13"/>
  <c r="H406" i="13"/>
  <c r="I406" i="13"/>
  <c r="H410" i="13"/>
  <c r="I410" i="13"/>
  <c r="H414" i="13"/>
  <c r="I414" i="13"/>
  <c r="H418" i="13"/>
  <c r="I418" i="13"/>
  <c r="H422" i="13"/>
  <c r="I422" i="13"/>
  <c r="H426" i="13"/>
  <c r="I426" i="13"/>
  <c r="H430" i="13"/>
  <c r="I430" i="13"/>
  <c r="H434" i="13"/>
  <c r="I434" i="13"/>
  <c r="H438" i="13"/>
  <c r="I438" i="13"/>
  <c r="H442" i="13"/>
  <c r="I442" i="13"/>
  <c r="H446" i="13"/>
  <c r="I446" i="13"/>
  <c r="H16" i="13"/>
  <c r="I16" i="13"/>
  <c r="H37" i="13"/>
  <c r="I37" i="13"/>
  <c r="H57" i="13"/>
  <c r="I57" i="13"/>
  <c r="H73" i="13"/>
  <c r="I73" i="13"/>
  <c r="H89" i="13"/>
  <c r="I89" i="13"/>
  <c r="H105" i="13"/>
  <c r="I105" i="13"/>
  <c r="H121" i="13"/>
  <c r="I121" i="13"/>
  <c r="H137" i="13"/>
  <c r="I137" i="13"/>
  <c r="H153" i="13"/>
  <c r="I153" i="13"/>
  <c r="H169" i="13"/>
  <c r="I169" i="13"/>
  <c r="H185" i="13"/>
  <c r="I185" i="13"/>
  <c r="H201" i="13"/>
  <c r="I201" i="13"/>
  <c r="H217" i="13"/>
  <c r="I217" i="13"/>
  <c r="H224" i="13"/>
  <c r="I224" i="13"/>
  <c r="H229" i="13"/>
  <c r="I229" i="13"/>
  <c r="H235" i="13"/>
  <c r="I235" i="13"/>
  <c r="H240" i="13"/>
  <c r="I240" i="13"/>
  <c r="H245" i="13"/>
  <c r="I245" i="13"/>
  <c r="H251" i="13"/>
  <c r="I251" i="13"/>
  <c r="H255" i="13"/>
  <c r="I255" i="13"/>
  <c r="H259" i="13"/>
  <c r="I259" i="13"/>
  <c r="H263" i="13"/>
  <c r="I263" i="13"/>
  <c r="H267" i="13"/>
  <c r="I267" i="13"/>
  <c r="H271" i="13"/>
  <c r="I271" i="13"/>
  <c r="H275" i="13"/>
  <c r="I275" i="13"/>
  <c r="H279" i="13"/>
  <c r="I279" i="13"/>
  <c r="H283" i="13"/>
  <c r="I283" i="13"/>
  <c r="H287" i="13"/>
  <c r="I287" i="13"/>
  <c r="H291" i="13"/>
  <c r="I291" i="13"/>
  <c r="H295" i="13"/>
  <c r="I295" i="13"/>
  <c r="H299" i="13"/>
  <c r="I299" i="13"/>
  <c r="H303" i="13"/>
  <c r="I303" i="13"/>
  <c r="H307" i="13"/>
  <c r="I307" i="13"/>
  <c r="H311" i="13"/>
  <c r="I311" i="13"/>
  <c r="H315" i="13"/>
  <c r="I315" i="13"/>
  <c r="H319" i="13"/>
  <c r="I319" i="13"/>
  <c r="H323" i="13"/>
  <c r="I323" i="13"/>
  <c r="H327" i="13"/>
  <c r="I327" i="13"/>
  <c r="H331" i="13"/>
  <c r="I331" i="13"/>
  <c r="H335" i="13"/>
  <c r="I335" i="13"/>
  <c r="H339" i="13"/>
  <c r="I339" i="13"/>
  <c r="H343" i="13"/>
  <c r="I343" i="13"/>
  <c r="H347" i="13"/>
  <c r="I347" i="13"/>
  <c r="H351" i="13"/>
  <c r="I351" i="13"/>
  <c r="H355" i="13"/>
  <c r="I355" i="13"/>
  <c r="H359" i="13"/>
  <c r="I359" i="13"/>
  <c r="H363" i="13"/>
  <c r="I363" i="13"/>
  <c r="H367" i="13"/>
  <c r="I367" i="13"/>
  <c r="H371" i="13"/>
  <c r="I371" i="13"/>
  <c r="H375" i="13"/>
  <c r="I375" i="13"/>
  <c r="H379" i="13"/>
  <c r="I379" i="13"/>
  <c r="H383" i="13"/>
  <c r="I383" i="13"/>
  <c r="H387" i="13"/>
  <c r="I387" i="13"/>
  <c r="H391" i="13"/>
  <c r="I391" i="13"/>
  <c r="H395" i="13"/>
  <c r="I395" i="13"/>
  <c r="H399" i="13"/>
  <c r="I399" i="13"/>
  <c r="H403" i="13"/>
  <c r="I403" i="13"/>
  <c r="H407" i="13"/>
  <c r="I407" i="13"/>
  <c r="H411" i="13"/>
  <c r="I411" i="13"/>
  <c r="H415" i="13"/>
  <c r="I415" i="13"/>
  <c r="H419" i="13"/>
  <c r="I419" i="13"/>
  <c r="H423" i="13"/>
  <c r="I423" i="13"/>
  <c r="H427" i="13"/>
  <c r="I427" i="13"/>
  <c r="H431" i="13"/>
  <c r="I431" i="13"/>
  <c r="H435" i="13"/>
  <c r="I435" i="13"/>
  <c r="H439" i="13"/>
  <c r="I439" i="13"/>
  <c r="H443" i="13"/>
  <c r="I443" i="13"/>
  <c r="H447" i="13"/>
  <c r="I447" i="13"/>
  <c r="H21" i="13"/>
  <c r="I21" i="13"/>
  <c r="H42" i="13"/>
  <c r="I42" i="13"/>
  <c r="H61" i="13"/>
  <c r="I61" i="13"/>
  <c r="H77" i="13"/>
  <c r="I77" i="13"/>
  <c r="H93" i="13"/>
  <c r="I93" i="13"/>
  <c r="H109" i="13"/>
  <c r="I109" i="13"/>
  <c r="H125" i="13"/>
  <c r="I125" i="13"/>
  <c r="H141" i="13"/>
  <c r="I141" i="13"/>
  <c r="H157" i="13"/>
  <c r="I157" i="13"/>
  <c r="H173" i="13"/>
  <c r="I173" i="13"/>
  <c r="H189" i="13"/>
  <c r="I189" i="13"/>
  <c r="H205" i="13"/>
  <c r="I205" i="13"/>
  <c r="H219" i="13"/>
  <c r="I219" i="13"/>
  <c r="H225" i="13"/>
  <c r="I225" i="13"/>
  <c r="H231" i="13"/>
  <c r="I231" i="13"/>
  <c r="H236" i="13"/>
  <c r="I236" i="13"/>
  <c r="H241" i="13"/>
  <c r="I241" i="13"/>
  <c r="H247" i="13"/>
  <c r="I247" i="13"/>
  <c r="H252" i="13"/>
  <c r="I252" i="13"/>
  <c r="H256" i="13"/>
  <c r="I256" i="13"/>
  <c r="H260" i="13"/>
  <c r="I260" i="13"/>
  <c r="H264" i="13"/>
  <c r="I264" i="13"/>
  <c r="H268" i="13"/>
  <c r="I268" i="13"/>
  <c r="H272" i="13"/>
  <c r="I272" i="13"/>
  <c r="H276" i="13"/>
  <c r="I276" i="13"/>
  <c r="H280" i="13"/>
  <c r="I280" i="13"/>
  <c r="H284" i="13"/>
  <c r="I284" i="13"/>
  <c r="H288" i="13"/>
  <c r="I288" i="13"/>
  <c r="H292" i="13"/>
  <c r="I292" i="13"/>
  <c r="H296" i="13"/>
  <c r="I296" i="13"/>
  <c r="H300" i="13"/>
  <c r="I300" i="13"/>
  <c r="H304" i="13"/>
  <c r="I304" i="13"/>
  <c r="H308" i="13"/>
  <c r="I308" i="13"/>
  <c r="H312" i="13"/>
  <c r="I312" i="13"/>
  <c r="H316" i="13"/>
  <c r="I316" i="13"/>
  <c r="H320" i="13"/>
  <c r="I320" i="13"/>
  <c r="H324" i="13"/>
  <c r="I324" i="13"/>
  <c r="H328" i="13"/>
  <c r="I328" i="13"/>
  <c r="H332" i="13"/>
  <c r="I332" i="13"/>
  <c r="H336" i="13"/>
  <c r="I336" i="13"/>
  <c r="H340" i="13"/>
  <c r="I340" i="13"/>
  <c r="H344" i="13"/>
  <c r="I344" i="13"/>
  <c r="H348" i="13"/>
  <c r="I348" i="13"/>
  <c r="H352" i="13"/>
  <c r="I352" i="13"/>
  <c r="H356" i="13"/>
  <c r="I356" i="13"/>
  <c r="H360" i="13"/>
  <c r="I360" i="13"/>
  <c r="H364" i="13"/>
  <c r="I364" i="13"/>
  <c r="H368" i="13"/>
  <c r="I368" i="13"/>
  <c r="H372" i="13"/>
  <c r="I372" i="13"/>
  <c r="H376" i="13"/>
  <c r="I376" i="13"/>
  <c r="H380" i="13"/>
  <c r="I380" i="13"/>
  <c r="H384" i="13"/>
  <c r="I384" i="13"/>
  <c r="H388" i="13"/>
  <c r="I388" i="13"/>
  <c r="H392" i="13"/>
  <c r="I392" i="13"/>
  <c r="H396" i="13"/>
  <c r="I396" i="13"/>
  <c r="H400" i="13"/>
  <c r="I400" i="13"/>
  <c r="H404" i="13"/>
  <c r="I404" i="13"/>
  <c r="H408" i="13"/>
  <c r="I408" i="13"/>
  <c r="H412" i="13"/>
  <c r="I412" i="13"/>
  <c r="H416" i="13"/>
  <c r="I416" i="13"/>
  <c r="H420" i="13"/>
  <c r="I420" i="13"/>
  <c r="H424" i="13"/>
  <c r="I424" i="13"/>
  <c r="H428" i="13"/>
  <c r="I428" i="13"/>
  <c r="H432" i="13"/>
  <c r="I432" i="13"/>
  <c r="H436" i="13"/>
  <c r="I436" i="13"/>
  <c r="H440" i="13"/>
  <c r="I440" i="13"/>
  <c r="H444" i="13"/>
  <c r="I444" i="13"/>
  <c r="H448" i="13"/>
  <c r="I448" i="13"/>
  <c r="H65" i="13"/>
  <c r="I65" i="13"/>
  <c r="H129" i="13"/>
  <c r="I129" i="13"/>
  <c r="H193" i="13"/>
  <c r="I193" i="13"/>
  <c r="H232" i="13"/>
  <c r="I232" i="13"/>
  <c r="H253" i="13"/>
  <c r="I253" i="13"/>
  <c r="H269" i="13"/>
  <c r="I269" i="13"/>
  <c r="H285" i="13"/>
  <c r="I285" i="13"/>
  <c r="H301" i="13"/>
  <c r="I301" i="13"/>
  <c r="H317" i="13"/>
  <c r="I317" i="13"/>
  <c r="H333" i="13"/>
  <c r="I333" i="13"/>
  <c r="H349" i="13"/>
  <c r="I349" i="13"/>
  <c r="H365" i="13"/>
  <c r="I365" i="13"/>
  <c r="H381" i="13"/>
  <c r="I381" i="13"/>
  <c r="H397" i="13"/>
  <c r="I397" i="13"/>
  <c r="H413" i="13"/>
  <c r="I413" i="13"/>
  <c r="H429" i="13"/>
  <c r="I429" i="13"/>
  <c r="H445" i="13"/>
  <c r="I445" i="13"/>
  <c r="H26" i="13"/>
  <c r="I26" i="13"/>
  <c r="H97" i="13"/>
  <c r="I97" i="13"/>
  <c r="H161" i="13"/>
  <c r="I161" i="13"/>
  <c r="H221" i="13"/>
  <c r="I221" i="13"/>
  <c r="H243" i="13"/>
  <c r="I243" i="13"/>
  <c r="H261" i="13"/>
  <c r="I261" i="13"/>
  <c r="H277" i="13"/>
  <c r="I277" i="13"/>
  <c r="H293" i="13"/>
  <c r="I293" i="13"/>
  <c r="H309" i="13"/>
  <c r="I309" i="13"/>
  <c r="H325" i="13"/>
  <c r="I325" i="13"/>
  <c r="H341" i="13"/>
  <c r="I341" i="13"/>
  <c r="H357" i="13"/>
  <c r="I357" i="13"/>
  <c r="H373" i="13"/>
  <c r="I373" i="13"/>
  <c r="H389" i="13"/>
  <c r="I389" i="13"/>
  <c r="H405" i="13"/>
  <c r="I405" i="13"/>
  <c r="H421" i="13"/>
  <c r="I421" i="13"/>
  <c r="H437" i="13"/>
  <c r="I437" i="13"/>
  <c r="H113" i="13"/>
  <c r="I113" i="13"/>
  <c r="H227" i="13"/>
  <c r="I227" i="13"/>
  <c r="H265" i="13"/>
  <c r="I265" i="13"/>
  <c r="H297" i="13"/>
  <c r="I297" i="13"/>
  <c r="H329" i="13"/>
  <c r="I329" i="13"/>
  <c r="H361" i="13"/>
  <c r="I361" i="13"/>
  <c r="H393" i="13"/>
  <c r="I393" i="13"/>
  <c r="H425" i="13"/>
  <c r="I425" i="13"/>
  <c r="H209" i="13"/>
  <c r="I209" i="13"/>
  <c r="H353" i="13"/>
  <c r="I353" i="13"/>
  <c r="H145" i="13"/>
  <c r="I145" i="13"/>
  <c r="H237" i="13"/>
  <c r="I237" i="13"/>
  <c r="H273" i="13"/>
  <c r="I273" i="13"/>
  <c r="H305" i="13"/>
  <c r="I305" i="13"/>
  <c r="H337" i="13"/>
  <c r="I337" i="13"/>
  <c r="H369" i="13"/>
  <c r="I369" i="13"/>
  <c r="H401" i="13"/>
  <c r="I401" i="13"/>
  <c r="H433" i="13"/>
  <c r="I433" i="13"/>
  <c r="H257" i="13"/>
  <c r="I257" i="13"/>
  <c r="H289" i="13"/>
  <c r="I289" i="13"/>
  <c r="H321" i="13"/>
  <c r="I321" i="13"/>
  <c r="H417" i="13"/>
  <c r="I417" i="13"/>
  <c r="H5" i="13"/>
  <c r="I5" i="13"/>
  <c r="H48" i="13"/>
  <c r="I48" i="13"/>
  <c r="H177" i="13"/>
  <c r="I177" i="13"/>
  <c r="H248" i="13"/>
  <c r="I248" i="13"/>
  <c r="H281" i="13"/>
  <c r="I281" i="13"/>
  <c r="H313" i="13"/>
  <c r="I313" i="13"/>
  <c r="H345" i="13"/>
  <c r="I345" i="13"/>
  <c r="H377" i="13"/>
  <c r="I377" i="13"/>
  <c r="H409" i="13"/>
  <c r="I409" i="13"/>
  <c r="H441" i="13"/>
  <c r="I441" i="13"/>
  <c r="H81" i="13"/>
  <c r="I81" i="13"/>
  <c r="H385" i="13"/>
  <c r="I385" i="13"/>
  <c r="D6" i="13"/>
  <c r="E6" i="13"/>
  <c r="D10" i="13"/>
  <c r="E10" i="13"/>
  <c r="D14" i="13"/>
  <c r="E14" i="13"/>
  <c r="D18" i="13"/>
  <c r="E18" i="13"/>
  <c r="D22" i="13"/>
  <c r="E22" i="13"/>
  <c r="D26" i="13"/>
  <c r="E26" i="13"/>
  <c r="D30" i="13"/>
  <c r="E30" i="13"/>
  <c r="D34" i="13"/>
  <c r="E34" i="13"/>
  <c r="D38" i="13"/>
  <c r="E38" i="13"/>
  <c r="D42" i="13"/>
  <c r="E42" i="13"/>
  <c r="D46" i="13"/>
  <c r="E46" i="13"/>
  <c r="D50" i="13"/>
  <c r="E50" i="13"/>
  <c r="D54" i="13"/>
  <c r="E54" i="13"/>
  <c r="D58" i="13"/>
  <c r="E58" i="13"/>
  <c r="D62" i="13"/>
  <c r="E62" i="13"/>
  <c r="D66" i="13"/>
  <c r="E66" i="13"/>
  <c r="D70" i="13"/>
  <c r="E70" i="13"/>
  <c r="D74" i="13"/>
  <c r="E74" i="13"/>
  <c r="D78" i="13"/>
  <c r="E78" i="13"/>
  <c r="D82" i="13"/>
  <c r="E82" i="13"/>
  <c r="D86" i="13"/>
  <c r="E86" i="13"/>
  <c r="D90" i="13"/>
  <c r="E90" i="13"/>
  <c r="D94" i="13"/>
  <c r="E94" i="13"/>
  <c r="D98" i="13"/>
  <c r="E98" i="13"/>
  <c r="D102" i="13"/>
  <c r="E102" i="13"/>
  <c r="D106" i="13"/>
  <c r="E106" i="13"/>
  <c r="D110" i="13"/>
  <c r="E110" i="13"/>
  <c r="D114" i="13"/>
  <c r="E114" i="13"/>
  <c r="D118" i="13"/>
  <c r="E118" i="13"/>
  <c r="D122" i="13"/>
  <c r="E122" i="13"/>
  <c r="D126" i="13"/>
  <c r="E126" i="13"/>
  <c r="D130" i="13"/>
  <c r="E130" i="13"/>
  <c r="D134" i="13"/>
  <c r="E134" i="13"/>
  <c r="D138" i="13"/>
  <c r="E138" i="13"/>
  <c r="D142" i="13"/>
  <c r="E142" i="13"/>
  <c r="D146" i="13"/>
  <c r="E146" i="13"/>
  <c r="D150" i="13"/>
  <c r="E150" i="13"/>
  <c r="D154" i="13"/>
  <c r="E154" i="13"/>
  <c r="D158" i="13"/>
  <c r="E158" i="13"/>
  <c r="D162" i="13"/>
  <c r="E162" i="13"/>
  <c r="D166" i="13"/>
  <c r="E166" i="13"/>
  <c r="D170" i="13"/>
  <c r="E170" i="13"/>
  <c r="D174" i="13"/>
  <c r="E174" i="13"/>
  <c r="D178" i="13"/>
  <c r="E178" i="13"/>
  <c r="D182" i="13"/>
  <c r="E182" i="13"/>
  <c r="D186" i="13"/>
  <c r="E186" i="13"/>
  <c r="D190" i="13"/>
  <c r="E190" i="13"/>
  <c r="D194" i="13"/>
  <c r="E194" i="13"/>
  <c r="D198" i="13"/>
  <c r="E198" i="13"/>
  <c r="D202" i="13"/>
  <c r="E202" i="13"/>
  <c r="D206" i="13"/>
  <c r="E206" i="13"/>
  <c r="D210" i="13"/>
  <c r="E210" i="13"/>
  <c r="D214" i="13"/>
  <c r="E214" i="13"/>
  <c r="D218" i="13"/>
  <c r="E218" i="13"/>
  <c r="D222" i="13"/>
  <c r="E222" i="13"/>
  <c r="D226" i="13"/>
  <c r="E226" i="13"/>
  <c r="D230" i="13"/>
  <c r="E230" i="13"/>
  <c r="D234" i="13"/>
  <c r="E234" i="13"/>
  <c r="D238" i="13"/>
  <c r="E238" i="13"/>
  <c r="D242" i="13"/>
  <c r="E242" i="13"/>
  <c r="D246" i="13"/>
  <c r="E246" i="13"/>
  <c r="D250" i="13"/>
  <c r="E250" i="13"/>
  <c r="D254" i="13"/>
  <c r="E254" i="13"/>
  <c r="D258" i="13"/>
  <c r="E258" i="13"/>
  <c r="D262" i="13"/>
  <c r="E262" i="13"/>
  <c r="D266" i="13"/>
  <c r="E266" i="13"/>
  <c r="D270" i="13"/>
  <c r="E270" i="13"/>
  <c r="D274" i="13"/>
  <c r="E274" i="13"/>
  <c r="D278" i="13"/>
  <c r="E278" i="13"/>
  <c r="D282" i="13"/>
  <c r="E282" i="13"/>
  <c r="D286" i="13"/>
  <c r="E286" i="13"/>
  <c r="D290" i="13"/>
  <c r="E290" i="13"/>
  <c r="D294" i="13"/>
  <c r="E294" i="13"/>
  <c r="D298" i="13"/>
  <c r="E298" i="13"/>
  <c r="D302" i="13"/>
  <c r="E302" i="13"/>
  <c r="D306" i="13"/>
  <c r="E306" i="13"/>
  <c r="D310" i="13"/>
  <c r="E310" i="13"/>
  <c r="D314" i="13"/>
  <c r="E314" i="13"/>
  <c r="D318" i="13"/>
  <c r="E318" i="13"/>
  <c r="D322" i="13"/>
  <c r="E322" i="13"/>
  <c r="D326" i="13"/>
  <c r="E326" i="13"/>
  <c r="D330" i="13"/>
  <c r="E330" i="13"/>
  <c r="D334" i="13"/>
  <c r="E334" i="13"/>
  <c r="D338" i="13"/>
  <c r="E338" i="13"/>
  <c r="D342" i="13"/>
  <c r="E342" i="13"/>
  <c r="D346" i="13"/>
  <c r="E346" i="13"/>
  <c r="D350" i="13"/>
  <c r="E350" i="13"/>
  <c r="D354" i="13"/>
  <c r="E354" i="13"/>
  <c r="D358" i="13"/>
  <c r="E358" i="13"/>
  <c r="D362" i="13"/>
  <c r="E362" i="13"/>
  <c r="D366" i="13"/>
  <c r="E366" i="13"/>
  <c r="D370" i="13"/>
  <c r="E370" i="13"/>
  <c r="D374" i="13"/>
  <c r="E374" i="13"/>
  <c r="D7" i="13"/>
  <c r="E7" i="13"/>
  <c r="D11" i="13"/>
  <c r="E11" i="13"/>
  <c r="D15" i="13"/>
  <c r="E15" i="13"/>
  <c r="D19" i="13"/>
  <c r="E19" i="13"/>
  <c r="D23" i="13"/>
  <c r="E23" i="13"/>
  <c r="D27" i="13"/>
  <c r="E27" i="13"/>
  <c r="D31" i="13"/>
  <c r="E31" i="13"/>
  <c r="D35" i="13"/>
  <c r="E35" i="13"/>
  <c r="D39" i="13"/>
  <c r="E39" i="13"/>
  <c r="D43" i="13"/>
  <c r="E43" i="13"/>
  <c r="D47" i="13"/>
  <c r="E47" i="13"/>
  <c r="D51" i="13"/>
  <c r="E51" i="13"/>
  <c r="D55" i="13"/>
  <c r="E55" i="13"/>
  <c r="D59" i="13"/>
  <c r="E59" i="13"/>
  <c r="D63" i="13"/>
  <c r="E63" i="13"/>
  <c r="D67" i="13"/>
  <c r="E67" i="13"/>
  <c r="D71" i="13"/>
  <c r="E71" i="13"/>
  <c r="D75" i="13"/>
  <c r="E75" i="13"/>
  <c r="D79" i="13"/>
  <c r="E79" i="13"/>
  <c r="D83" i="13"/>
  <c r="E83" i="13"/>
  <c r="D87" i="13"/>
  <c r="E87" i="13"/>
  <c r="D91" i="13"/>
  <c r="E91" i="13"/>
  <c r="D95" i="13"/>
  <c r="E95" i="13"/>
  <c r="D99" i="13"/>
  <c r="E99" i="13"/>
  <c r="D103" i="13"/>
  <c r="E103" i="13"/>
  <c r="D107" i="13"/>
  <c r="E107" i="13"/>
  <c r="D111" i="13"/>
  <c r="E111" i="13"/>
  <c r="D115" i="13"/>
  <c r="E115" i="13"/>
  <c r="D119" i="13"/>
  <c r="E119" i="13"/>
  <c r="D123" i="13"/>
  <c r="E123" i="13"/>
  <c r="D127" i="13"/>
  <c r="E127" i="13"/>
  <c r="D131" i="13"/>
  <c r="E131" i="13"/>
  <c r="D135" i="13"/>
  <c r="E135" i="13"/>
  <c r="D139" i="13"/>
  <c r="E139" i="13"/>
  <c r="D143" i="13"/>
  <c r="E143" i="13"/>
  <c r="D147" i="13"/>
  <c r="E147" i="13"/>
  <c r="D151" i="13"/>
  <c r="E151" i="13"/>
  <c r="D155" i="13"/>
  <c r="E155" i="13"/>
  <c r="D159" i="13"/>
  <c r="E159" i="13"/>
  <c r="D163" i="13"/>
  <c r="E163" i="13"/>
  <c r="D167" i="13"/>
  <c r="E167" i="13"/>
  <c r="D171" i="13"/>
  <c r="E171" i="13"/>
  <c r="D175" i="13"/>
  <c r="E175" i="13"/>
  <c r="D179" i="13"/>
  <c r="E179" i="13"/>
  <c r="D183" i="13"/>
  <c r="E183" i="13"/>
  <c r="D187" i="13"/>
  <c r="E187" i="13"/>
  <c r="D191" i="13"/>
  <c r="E191" i="13"/>
  <c r="D195" i="13"/>
  <c r="E195" i="13"/>
  <c r="D199" i="13"/>
  <c r="E199" i="13"/>
  <c r="D203" i="13"/>
  <c r="E203" i="13"/>
  <c r="D207" i="13"/>
  <c r="E207" i="13"/>
  <c r="D211" i="13"/>
  <c r="E211" i="13"/>
  <c r="D8" i="13"/>
  <c r="E8" i="13"/>
  <c r="D12" i="13"/>
  <c r="E12" i="13"/>
  <c r="D16" i="13"/>
  <c r="E16" i="13"/>
  <c r="D20" i="13"/>
  <c r="E20" i="13"/>
  <c r="D24" i="13"/>
  <c r="E24" i="13"/>
  <c r="D28" i="13"/>
  <c r="E28" i="13"/>
  <c r="D32" i="13"/>
  <c r="E32" i="13"/>
  <c r="D36" i="13"/>
  <c r="E36" i="13"/>
  <c r="D40" i="13"/>
  <c r="E40" i="13"/>
  <c r="D44" i="13"/>
  <c r="E44" i="13"/>
  <c r="D48" i="13"/>
  <c r="E48" i="13"/>
  <c r="D52" i="13"/>
  <c r="E52" i="13"/>
  <c r="D56" i="13"/>
  <c r="E56" i="13"/>
  <c r="D60" i="13"/>
  <c r="E60" i="13"/>
  <c r="D64" i="13"/>
  <c r="E64" i="13"/>
  <c r="D68" i="13"/>
  <c r="E68" i="13"/>
  <c r="D72" i="13"/>
  <c r="E72" i="13"/>
  <c r="D76" i="13"/>
  <c r="E76" i="13"/>
  <c r="D80" i="13"/>
  <c r="E80" i="13"/>
  <c r="D84" i="13"/>
  <c r="E84" i="13"/>
  <c r="D88" i="13"/>
  <c r="E88" i="13"/>
  <c r="D92" i="13"/>
  <c r="E92" i="13"/>
  <c r="D96" i="13"/>
  <c r="E96" i="13"/>
  <c r="D100" i="13"/>
  <c r="E100" i="13"/>
  <c r="D104" i="13"/>
  <c r="E104" i="13"/>
  <c r="D108" i="13"/>
  <c r="E108" i="13"/>
  <c r="D112" i="13"/>
  <c r="E112" i="13"/>
  <c r="D116" i="13"/>
  <c r="E116" i="13"/>
  <c r="D120" i="13"/>
  <c r="E120" i="13"/>
  <c r="D124" i="13"/>
  <c r="E124" i="13"/>
  <c r="D128" i="13"/>
  <c r="E128" i="13"/>
  <c r="D132" i="13"/>
  <c r="E132" i="13"/>
  <c r="D136" i="13"/>
  <c r="E136" i="13"/>
  <c r="D140" i="13"/>
  <c r="E140" i="13"/>
  <c r="D144" i="13"/>
  <c r="E144" i="13"/>
  <c r="D148" i="13"/>
  <c r="E148" i="13"/>
  <c r="D152" i="13"/>
  <c r="E152" i="13"/>
  <c r="D156" i="13"/>
  <c r="E156" i="13"/>
  <c r="D160" i="13"/>
  <c r="E160" i="13"/>
  <c r="D164" i="13"/>
  <c r="E164" i="13"/>
  <c r="D168" i="13"/>
  <c r="E168" i="13"/>
  <c r="D172" i="13"/>
  <c r="E172" i="13"/>
  <c r="D176" i="13"/>
  <c r="E176" i="13"/>
  <c r="D180" i="13"/>
  <c r="E180" i="13"/>
  <c r="D184" i="13"/>
  <c r="E184" i="13"/>
  <c r="D188" i="13"/>
  <c r="E188" i="13"/>
  <c r="D192" i="13"/>
  <c r="E192" i="13"/>
  <c r="D196" i="13"/>
  <c r="E196" i="13"/>
  <c r="D200" i="13"/>
  <c r="E200" i="13"/>
  <c r="D204" i="13"/>
  <c r="E204" i="13"/>
  <c r="D208" i="13"/>
  <c r="E208" i="13"/>
  <c r="D212" i="13"/>
  <c r="E212" i="13"/>
  <c r="D216" i="13"/>
  <c r="E216" i="13"/>
  <c r="D220" i="13"/>
  <c r="E220" i="13"/>
  <c r="D224" i="13"/>
  <c r="E224" i="13"/>
  <c r="D228" i="13"/>
  <c r="E228" i="13"/>
  <c r="D232" i="13"/>
  <c r="E232" i="13"/>
  <c r="D236" i="13"/>
  <c r="E236" i="13"/>
  <c r="D240" i="13"/>
  <c r="E240" i="13"/>
  <c r="D244" i="13"/>
  <c r="E244" i="13"/>
  <c r="D248" i="13"/>
  <c r="E248" i="13"/>
  <c r="D252" i="13"/>
  <c r="E252" i="13"/>
  <c r="D256" i="13"/>
  <c r="E256" i="13"/>
  <c r="D260" i="13"/>
  <c r="E260" i="13"/>
  <c r="D264" i="13"/>
  <c r="E264" i="13"/>
  <c r="D268" i="13"/>
  <c r="E268" i="13"/>
  <c r="D272" i="13"/>
  <c r="E272" i="13"/>
  <c r="D276" i="13"/>
  <c r="E276" i="13"/>
  <c r="D280" i="13"/>
  <c r="E280" i="13"/>
  <c r="D284" i="13"/>
  <c r="E284" i="13"/>
  <c r="D288" i="13"/>
  <c r="E288" i="13"/>
  <c r="D292" i="13"/>
  <c r="E292" i="13"/>
  <c r="D296" i="13"/>
  <c r="E296" i="13"/>
  <c r="D300" i="13"/>
  <c r="E300" i="13"/>
  <c r="D304" i="13"/>
  <c r="E304" i="13"/>
  <c r="D308" i="13"/>
  <c r="E308" i="13"/>
  <c r="D312" i="13"/>
  <c r="E312" i="13"/>
  <c r="D316" i="13"/>
  <c r="E316" i="13"/>
  <c r="D320" i="13"/>
  <c r="E320" i="13"/>
  <c r="D324" i="13"/>
  <c r="E324" i="13"/>
  <c r="D328" i="13"/>
  <c r="E328" i="13"/>
  <c r="D332" i="13"/>
  <c r="E332" i="13"/>
  <c r="D336" i="13"/>
  <c r="E336" i="13"/>
  <c r="D340" i="13"/>
  <c r="E340" i="13"/>
  <c r="D344" i="13"/>
  <c r="E344" i="13"/>
  <c r="D348" i="13"/>
  <c r="E348" i="13"/>
  <c r="D352" i="13"/>
  <c r="E352" i="13"/>
  <c r="D356" i="13"/>
  <c r="E356" i="13"/>
  <c r="D360" i="13"/>
  <c r="E360" i="13"/>
  <c r="D364" i="13"/>
  <c r="E364" i="13"/>
  <c r="D17" i="13"/>
  <c r="E17" i="13"/>
  <c r="D33" i="13"/>
  <c r="E33" i="13"/>
  <c r="D49" i="13"/>
  <c r="E49" i="13"/>
  <c r="D65" i="13"/>
  <c r="E65" i="13"/>
  <c r="D81" i="13"/>
  <c r="E81" i="13"/>
  <c r="D97" i="13"/>
  <c r="E97" i="13"/>
  <c r="D113" i="13"/>
  <c r="E113" i="13"/>
  <c r="D129" i="13"/>
  <c r="E129" i="13"/>
  <c r="D145" i="13"/>
  <c r="E145" i="13"/>
  <c r="D161" i="13"/>
  <c r="E161" i="13"/>
  <c r="D177" i="13"/>
  <c r="E177" i="13"/>
  <c r="D193" i="13"/>
  <c r="E193" i="13"/>
  <c r="D209" i="13"/>
  <c r="E209" i="13"/>
  <c r="D219" i="13"/>
  <c r="E219" i="13"/>
  <c r="D227" i="13"/>
  <c r="E227" i="13"/>
  <c r="D235" i="13"/>
  <c r="E235" i="13"/>
  <c r="D243" i="13"/>
  <c r="E243" i="13"/>
  <c r="D251" i="13"/>
  <c r="E251" i="13"/>
  <c r="D259" i="13"/>
  <c r="E259" i="13"/>
  <c r="D267" i="13"/>
  <c r="E267" i="13"/>
  <c r="D275" i="13"/>
  <c r="E275" i="13"/>
  <c r="D283" i="13"/>
  <c r="E283" i="13"/>
  <c r="D291" i="13"/>
  <c r="E291" i="13"/>
  <c r="D299" i="13"/>
  <c r="E299" i="13"/>
  <c r="D307" i="13"/>
  <c r="E307" i="13"/>
  <c r="D315" i="13"/>
  <c r="E315" i="13"/>
  <c r="D323" i="13"/>
  <c r="E323" i="13"/>
  <c r="D331" i="13"/>
  <c r="E331" i="13"/>
  <c r="D339" i="13"/>
  <c r="E339" i="13"/>
  <c r="D347" i="13"/>
  <c r="E347" i="13"/>
  <c r="D355" i="13"/>
  <c r="E355" i="13"/>
  <c r="D363" i="13"/>
  <c r="E363" i="13"/>
  <c r="D369" i="13"/>
  <c r="E369" i="13"/>
  <c r="D375" i="13"/>
  <c r="E375" i="13"/>
  <c r="D379" i="13"/>
  <c r="E379" i="13"/>
  <c r="D383" i="13"/>
  <c r="E383" i="13"/>
  <c r="D387" i="13"/>
  <c r="E387" i="13"/>
  <c r="D391" i="13"/>
  <c r="E391" i="13"/>
  <c r="D395" i="13"/>
  <c r="E395" i="13"/>
  <c r="D399" i="13"/>
  <c r="E399" i="13"/>
  <c r="D403" i="13"/>
  <c r="E403" i="13"/>
  <c r="D407" i="13"/>
  <c r="E407" i="13"/>
  <c r="D411" i="13"/>
  <c r="E411" i="13"/>
  <c r="D415" i="13"/>
  <c r="E415" i="13"/>
  <c r="D419" i="13"/>
  <c r="E419" i="13"/>
  <c r="D423" i="13"/>
  <c r="E423" i="13"/>
  <c r="D427" i="13"/>
  <c r="E427" i="13"/>
  <c r="D431" i="13"/>
  <c r="E431" i="13"/>
  <c r="D435" i="13"/>
  <c r="E435" i="13"/>
  <c r="D439" i="13"/>
  <c r="E439" i="13"/>
  <c r="D443" i="13"/>
  <c r="E443" i="13"/>
  <c r="D447" i="13"/>
  <c r="E447" i="13"/>
  <c r="D9" i="13"/>
  <c r="E9" i="13"/>
  <c r="D25" i="13"/>
  <c r="E25" i="13"/>
  <c r="D41" i="13"/>
  <c r="E41" i="13"/>
  <c r="D57" i="13"/>
  <c r="E57" i="13"/>
  <c r="D73" i="13"/>
  <c r="E73" i="13"/>
  <c r="D89" i="13"/>
  <c r="E89" i="13"/>
  <c r="D105" i="13"/>
  <c r="E105" i="13"/>
  <c r="D121" i="13"/>
  <c r="E121" i="13"/>
  <c r="D137" i="13"/>
  <c r="E137" i="13"/>
  <c r="D153" i="13"/>
  <c r="E153" i="13"/>
  <c r="D169" i="13"/>
  <c r="E169" i="13"/>
  <c r="D185" i="13"/>
  <c r="E185" i="13"/>
  <c r="D201" i="13"/>
  <c r="E201" i="13"/>
  <c r="D215" i="13"/>
  <c r="E215" i="13"/>
  <c r="D223" i="13"/>
  <c r="E223" i="13"/>
  <c r="D231" i="13"/>
  <c r="E231" i="13"/>
  <c r="D239" i="13"/>
  <c r="E239" i="13"/>
  <c r="D247" i="13"/>
  <c r="E247" i="13"/>
  <c r="D255" i="13"/>
  <c r="E255" i="13"/>
  <c r="D263" i="13"/>
  <c r="E263" i="13"/>
  <c r="D271" i="13"/>
  <c r="E271" i="13"/>
  <c r="D279" i="13"/>
  <c r="E279" i="13"/>
  <c r="D287" i="13"/>
  <c r="E287" i="13"/>
  <c r="D295" i="13"/>
  <c r="E295" i="13"/>
  <c r="D303" i="13"/>
  <c r="E303" i="13"/>
  <c r="D311" i="13"/>
  <c r="E311" i="13"/>
  <c r="D319" i="13"/>
  <c r="E319" i="13"/>
  <c r="D327" i="13"/>
  <c r="E327" i="13"/>
  <c r="D335" i="13"/>
  <c r="E335" i="13"/>
  <c r="D343" i="13"/>
  <c r="E343" i="13"/>
  <c r="D351" i="13"/>
  <c r="E351" i="13"/>
  <c r="D359" i="13"/>
  <c r="E359" i="13"/>
  <c r="D367" i="13"/>
  <c r="E367" i="13"/>
  <c r="D372" i="13"/>
  <c r="E372" i="13"/>
  <c r="D377" i="13"/>
  <c r="E377" i="13"/>
  <c r="D381" i="13"/>
  <c r="E381" i="13"/>
  <c r="D385" i="13"/>
  <c r="E385" i="13"/>
  <c r="D389" i="13"/>
  <c r="E389" i="13"/>
  <c r="D393" i="13"/>
  <c r="E393" i="13"/>
  <c r="D397" i="13"/>
  <c r="E397" i="13"/>
  <c r="D401" i="13"/>
  <c r="E401" i="13"/>
  <c r="D405" i="13"/>
  <c r="E405" i="13"/>
  <c r="D409" i="13"/>
  <c r="E409" i="13"/>
  <c r="D413" i="13"/>
  <c r="E413" i="13"/>
  <c r="D417" i="13"/>
  <c r="E417" i="13"/>
  <c r="D421" i="13"/>
  <c r="E421" i="13"/>
  <c r="D425" i="13"/>
  <c r="E425" i="13"/>
  <c r="D429" i="13"/>
  <c r="E429" i="13"/>
  <c r="D433" i="13"/>
  <c r="E433" i="13"/>
  <c r="D437" i="13"/>
  <c r="E437" i="13"/>
  <c r="D441" i="13"/>
  <c r="E441" i="13"/>
  <c r="D445" i="13"/>
  <c r="E445" i="13"/>
  <c r="D5" i="13"/>
  <c r="E5" i="13"/>
  <c r="D13" i="13"/>
  <c r="E13" i="13"/>
  <c r="D45" i="13"/>
  <c r="E45" i="13"/>
  <c r="D77" i="13"/>
  <c r="E77" i="13"/>
  <c r="D109" i="13"/>
  <c r="E109" i="13"/>
  <c r="D141" i="13"/>
  <c r="E141" i="13"/>
  <c r="D173" i="13"/>
  <c r="E173" i="13"/>
  <c r="D205" i="13"/>
  <c r="E205" i="13"/>
  <c r="D225" i="13"/>
  <c r="E225" i="13"/>
  <c r="D241" i="13"/>
  <c r="E241" i="13"/>
  <c r="D257" i="13"/>
  <c r="E257" i="13"/>
  <c r="D273" i="13"/>
  <c r="E273" i="13"/>
  <c r="D289" i="13"/>
  <c r="E289" i="13"/>
  <c r="D305" i="13"/>
  <c r="E305" i="13"/>
  <c r="D321" i="13"/>
  <c r="E321" i="13"/>
  <c r="D337" i="13"/>
  <c r="E337" i="13"/>
  <c r="D353" i="13"/>
  <c r="E353" i="13"/>
  <c r="D368" i="13"/>
  <c r="E368" i="13"/>
  <c r="D378" i="13"/>
  <c r="E378" i="13"/>
  <c r="D386" i="13"/>
  <c r="E386" i="13"/>
  <c r="D394" i="13"/>
  <c r="E394" i="13"/>
  <c r="D402" i="13"/>
  <c r="E402" i="13"/>
  <c r="D410" i="13"/>
  <c r="E410" i="13"/>
  <c r="D418" i="13"/>
  <c r="E418" i="13"/>
  <c r="D426" i="13"/>
  <c r="E426" i="13"/>
  <c r="D434" i="13"/>
  <c r="E434" i="13"/>
  <c r="D442" i="13"/>
  <c r="E442" i="13"/>
  <c r="D37" i="13"/>
  <c r="E37" i="13"/>
  <c r="D101" i="13"/>
  <c r="E101" i="13"/>
  <c r="D197" i="13"/>
  <c r="E197" i="13"/>
  <c r="D253" i="13"/>
  <c r="E253" i="13"/>
  <c r="D301" i="13"/>
  <c r="E301" i="13"/>
  <c r="D349" i="13"/>
  <c r="E349" i="13"/>
  <c r="D384" i="13"/>
  <c r="E384" i="13"/>
  <c r="D408" i="13"/>
  <c r="E408" i="13"/>
  <c r="D432" i="13"/>
  <c r="E432" i="13"/>
  <c r="D21" i="13"/>
  <c r="E21" i="13"/>
  <c r="D53" i="13"/>
  <c r="E53" i="13"/>
  <c r="D85" i="13"/>
  <c r="E85" i="13"/>
  <c r="D117" i="13"/>
  <c r="E117" i="13"/>
  <c r="D149" i="13"/>
  <c r="E149" i="13"/>
  <c r="D181" i="13"/>
  <c r="E181" i="13"/>
  <c r="D213" i="13"/>
  <c r="E213" i="13"/>
  <c r="D229" i="13"/>
  <c r="E229" i="13"/>
  <c r="D245" i="13"/>
  <c r="E245" i="13"/>
  <c r="D261" i="13"/>
  <c r="E261" i="13"/>
  <c r="D277" i="13"/>
  <c r="E277" i="13"/>
  <c r="D293" i="13"/>
  <c r="E293" i="13"/>
  <c r="D309" i="13"/>
  <c r="E309" i="13"/>
  <c r="D325" i="13"/>
  <c r="E325" i="13"/>
  <c r="D341" i="13"/>
  <c r="E341" i="13"/>
  <c r="D357" i="13"/>
  <c r="E357" i="13"/>
  <c r="D371" i="13"/>
  <c r="E371" i="13"/>
  <c r="D380" i="13"/>
  <c r="E380" i="13"/>
  <c r="D388" i="13"/>
  <c r="E388" i="13"/>
  <c r="D396" i="13"/>
  <c r="E396" i="13"/>
  <c r="D404" i="13"/>
  <c r="E404" i="13"/>
  <c r="D412" i="13"/>
  <c r="E412" i="13"/>
  <c r="D420" i="13"/>
  <c r="E420" i="13"/>
  <c r="D428" i="13"/>
  <c r="E428" i="13"/>
  <c r="D436" i="13"/>
  <c r="E436" i="13"/>
  <c r="D444" i="13"/>
  <c r="E444" i="13"/>
  <c r="D165" i="13"/>
  <c r="E165" i="13"/>
  <c r="D237" i="13"/>
  <c r="E237" i="13"/>
  <c r="D285" i="13"/>
  <c r="E285" i="13"/>
  <c r="D333" i="13"/>
  <c r="E333" i="13"/>
  <c r="D376" i="13"/>
  <c r="E376" i="13"/>
  <c r="D400" i="13"/>
  <c r="E400" i="13"/>
  <c r="D424" i="13"/>
  <c r="E424" i="13"/>
  <c r="D448" i="13"/>
  <c r="E448" i="13"/>
  <c r="D29" i="13"/>
  <c r="E29" i="13"/>
  <c r="D61" i="13"/>
  <c r="E61" i="13"/>
  <c r="D93" i="13"/>
  <c r="E93" i="13"/>
  <c r="D125" i="13"/>
  <c r="E125" i="13"/>
  <c r="D157" i="13"/>
  <c r="E157" i="13"/>
  <c r="D189" i="13"/>
  <c r="E189" i="13"/>
  <c r="D217" i="13"/>
  <c r="E217" i="13"/>
  <c r="D233" i="13"/>
  <c r="E233" i="13"/>
  <c r="D249" i="13"/>
  <c r="E249" i="13"/>
  <c r="D265" i="13"/>
  <c r="E265" i="13"/>
  <c r="D281" i="13"/>
  <c r="E281" i="13"/>
  <c r="D297" i="13"/>
  <c r="E297" i="13"/>
  <c r="D313" i="13"/>
  <c r="E313" i="13"/>
  <c r="D329" i="13"/>
  <c r="E329" i="13"/>
  <c r="D345" i="13"/>
  <c r="E345" i="13"/>
  <c r="D361" i="13"/>
  <c r="E361" i="13"/>
  <c r="D373" i="13"/>
  <c r="E373" i="13"/>
  <c r="D382" i="13"/>
  <c r="E382" i="13"/>
  <c r="D390" i="13"/>
  <c r="E390" i="13"/>
  <c r="D398" i="13"/>
  <c r="E398" i="13"/>
  <c r="D406" i="13"/>
  <c r="E406" i="13"/>
  <c r="D414" i="13"/>
  <c r="E414" i="13"/>
  <c r="D422" i="13"/>
  <c r="E422" i="13"/>
  <c r="D430" i="13"/>
  <c r="E430" i="13"/>
  <c r="D438" i="13"/>
  <c r="E438" i="13"/>
  <c r="D446" i="13"/>
  <c r="E446" i="13"/>
  <c r="D69" i="13"/>
  <c r="E69" i="13"/>
  <c r="D133" i="13"/>
  <c r="E133" i="13"/>
  <c r="D221" i="13"/>
  <c r="E221" i="13"/>
  <c r="D269" i="13"/>
  <c r="E269" i="13"/>
  <c r="D317" i="13"/>
  <c r="E317" i="13"/>
  <c r="D365" i="13"/>
  <c r="E365" i="13"/>
  <c r="D392" i="13"/>
  <c r="E392" i="13"/>
  <c r="D416" i="13"/>
  <c r="E416" i="13"/>
  <c r="D440" i="13"/>
  <c r="E440" i="13"/>
  <c r="F6" i="13"/>
  <c r="G6" i="13"/>
  <c r="F10" i="13"/>
  <c r="G10" i="13"/>
  <c r="F14" i="13"/>
  <c r="G14" i="13"/>
  <c r="F18" i="13"/>
  <c r="G18" i="13"/>
  <c r="F22" i="13"/>
  <c r="G22" i="13"/>
  <c r="F26" i="13"/>
  <c r="G26" i="13"/>
  <c r="F30" i="13"/>
  <c r="G30" i="13"/>
  <c r="F34" i="13"/>
  <c r="G34" i="13"/>
  <c r="F38" i="13"/>
  <c r="G38" i="13"/>
  <c r="F42" i="13"/>
  <c r="G42" i="13"/>
  <c r="F46" i="13"/>
  <c r="G46" i="13"/>
  <c r="F50" i="13"/>
  <c r="G50" i="13"/>
  <c r="F54" i="13"/>
  <c r="G54" i="13"/>
  <c r="F58" i="13"/>
  <c r="G58" i="13"/>
  <c r="F62" i="13"/>
  <c r="G62" i="13"/>
  <c r="F66" i="13"/>
  <c r="G66" i="13"/>
  <c r="F70" i="13"/>
  <c r="G70" i="13"/>
  <c r="F74" i="13"/>
  <c r="G74" i="13"/>
  <c r="F78" i="13"/>
  <c r="G78" i="13"/>
  <c r="F82" i="13"/>
  <c r="G82" i="13"/>
  <c r="F86" i="13"/>
  <c r="G86" i="13"/>
  <c r="F90" i="13"/>
  <c r="G90" i="13"/>
  <c r="F94" i="13"/>
  <c r="G94" i="13"/>
  <c r="F98" i="13"/>
  <c r="G98" i="13"/>
  <c r="F102" i="13"/>
  <c r="G102" i="13"/>
  <c r="F106" i="13"/>
  <c r="G106" i="13"/>
  <c r="F110" i="13"/>
  <c r="G110" i="13"/>
  <c r="F114" i="13"/>
  <c r="G114" i="13"/>
  <c r="F118" i="13"/>
  <c r="G118" i="13"/>
  <c r="F122" i="13"/>
  <c r="G122" i="13"/>
  <c r="F126" i="13"/>
  <c r="G126" i="13"/>
  <c r="F130" i="13"/>
  <c r="G130" i="13"/>
  <c r="F134" i="13"/>
  <c r="G134" i="13"/>
  <c r="F138" i="13"/>
  <c r="G138" i="13"/>
  <c r="F142" i="13"/>
  <c r="G142" i="13"/>
  <c r="F146" i="13"/>
  <c r="G146" i="13"/>
  <c r="F150" i="13"/>
  <c r="G150" i="13"/>
  <c r="F154" i="13"/>
  <c r="G154" i="13"/>
  <c r="F158" i="13"/>
  <c r="G158" i="13"/>
  <c r="F162" i="13"/>
  <c r="G162" i="13"/>
  <c r="F166" i="13"/>
  <c r="G166" i="13"/>
  <c r="F170" i="13"/>
  <c r="G170" i="13"/>
  <c r="F174" i="13"/>
  <c r="G174" i="13"/>
  <c r="F178" i="13"/>
  <c r="G178" i="13"/>
  <c r="F182" i="13"/>
  <c r="G182" i="13"/>
  <c r="F186" i="13"/>
  <c r="G186" i="13"/>
  <c r="F190" i="13"/>
  <c r="G190" i="13"/>
  <c r="F194" i="13"/>
  <c r="G194" i="13"/>
  <c r="F198" i="13"/>
  <c r="G198" i="13"/>
  <c r="F202" i="13"/>
  <c r="G202" i="13"/>
  <c r="F206" i="13"/>
  <c r="G206" i="13"/>
  <c r="F210" i="13"/>
  <c r="G210" i="13"/>
  <c r="F214" i="13"/>
  <c r="G214" i="13"/>
  <c r="F218" i="13"/>
  <c r="G218" i="13"/>
  <c r="F222" i="13"/>
  <c r="G222" i="13"/>
  <c r="F226" i="13"/>
  <c r="G226" i="13"/>
  <c r="F230" i="13"/>
  <c r="G230" i="13"/>
  <c r="F234" i="13"/>
  <c r="G234" i="13"/>
  <c r="F238" i="13"/>
  <c r="G238" i="13"/>
  <c r="F242" i="13"/>
  <c r="G242" i="13"/>
  <c r="F246" i="13"/>
  <c r="G246" i="13"/>
  <c r="F250" i="13"/>
  <c r="G250" i="13"/>
  <c r="F7" i="13"/>
  <c r="G7" i="13"/>
  <c r="F11" i="13"/>
  <c r="G11" i="13"/>
  <c r="F15" i="13"/>
  <c r="G15" i="13"/>
  <c r="F19" i="13"/>
  <c r="G19" i="13"/>
  <c r="F23" i="13"/>
  <c r="G23" i="13"/>
  <c r="F27" i="13"/>
  <c r="G27" i="13"/>
  <c r="F31" i="13"/>
  <c r="G31" i="13"/>
  <c r="F35" i="13"/>
  <c r="G35" i="13"/>
  <c r="F39" i="13"/>
  <c r="G39" i="13"/>
  <c r="F43" i="13"/>
  <c r="G43" i="13"/>
  <c r="F47" i="13"/>
  <c r="G47" i="13"/>
  <c r="F51" i="13"/>
  <c r="G51" i="13"/>
  <c r="F55" i="13"/>
  <c r="G55" i="13"/>
  <c r="F59" i="13"/>
  <c r="G59" i="13"/>
  <c r="F63" i="13"/>
  <c r="G63" i="13"/>
  <c r="F67" i="13"/>
  <c r="G67" i="13"/>
  <c r="F71" i="13"/>
  <c r="G71" i="13"/>
  <c r="F75" i="13"/>
  <c r="G75" i="13"/>
  <c r="F79" i="13"/>
  <c r="G79" i="13"/>
  <c r="F83" i="13"/>
  <c r="G83" i="13"/>
  <c r="F87" i="13"/>
  <c r="G87" i="13"/>
  <c r="F91" i="13"/>
  <c r="G91" i="13"/>
  <c r="F95" i="13"/>
  <c r="G95" i="13"/>
  <c r="F99" i="13"/>
  <c r="G99" i="13"/>
  <c r="F103" i="13"/>
  <c r="G103" i="13"/>
  <c r="F107" i="13"/>
  <c r="G107" i="13"/>
  <c r="F111" i="13"/>
  <c r="G111" i="13"/>
  <c r="F115" i="13"/>
  <c r="G115" i="13"/>
  <c r="F119" i="13"/>
  <c r="G119" i="13"/>
  <c r="F123" i="13"/>
  <c r="G123" i="13"/>
  <c r="F127" i="13"/>
  <c r="G127" i="13"/>
  <c r="F131" i="13"/>
  <c r="G131" i="13"/>
  <c r="F135" i="13"/>
  <c r="G135" i="13"/>
  <c r="F139" i="13"/>
  <c r="G139" i="13"/>
  <c r="F143" i="13"/>
  <c r="G143" i="13"/>
  <c r="F147" i="13"/>
  <c r="G147" i="13"/>
  <c r="F151" i="13"/>
  <c r="G151" i="13"/>
  <c r="F155" i="13"/>
  <c r="G155" i="13"/>
  <c r="F159" i="13"/>
  <c r="G159" i="13"/>
  <c r="F163" i="13"/>
  <c r="G163" i="13"/>
  <c r="F167" i="13"/>
  <c r="G167" i="13"/>
  <c r="F171" i="13"/>
  <c r="G171" i="13"/>
  <c r="F175" i="13"/>
  <c r="G175" i="13"/>
  <c r="F179" i="13"/>
  <c r="G179" i="13"/>
  <c r="F183" i="13"/>
  <c r="G183" i="13"/>
  <c r="F187" i="13"/>
  <c r="G187" i="13"/>
  <c r="F191" i="13"/>
  <c r="G191" i="13"/>
  <c r="F195" i="13"/>
  <c r="G195" i="13"/>
  <c r="F199" i="13"/>
  <c r="G199" i="13"/>
  <c r="F203" i="13"/>
  <c r="G203" i="13"/>
  <c r="F207" i="13"/>
  <c r="G207" i="13"/>
  <c r="F211" i="13"/>
  <c r="G211" i="13"/>
  <c r="F215" i="13"/>
  <c r="G215" i="13"/>
  <c r="F219" i="13"/>
  <c r="G219" i="13"/>
  <c r="F223" i="13"/>
  <c r="G223" i="13"/>
  <c r="F227" i="13"/>
  <c r="G227" i="13"/>
  <c r="F231" i="13"/>
  <c r="G231" i="13"/>
  <c r="F235" i="13"/>
  <c r="G235" i="13"/>
  <c r="F239" i="13"/>
  <c r="G239" i="13"/>
  <c r="F243" i="13"/>
  <c r="G243" i="13"/>
  <c r="F247" i="13"/>
  <c r="G247" i="13"/>
  <c r="F12" i="13"/>
  <c r="G12" i="13"/>
  <c r="F20" i="13"/>
  <c r="G20" i="13"/>
  <c r="F28" i="13"/>
  <c r="G28" i="13"/>
  <c r="F36" i="13"/>
  <c r="G36" i="13"/>
  <c r="F44" i="13"/>
  <c r="G44" i="13"/>
  <c r="F52" i="13"/>
  <c r="G52" i="13"/>
  <c r="F60" i="13"/>
  <c r="G60" i="13"/>
  <c r="F68" i="13"/>
  <c r="G68" i="13"/>
  <c r="F76" i="13"/>
  <c r="G76" i="13"/>
  <c r="F84" i="13"/>
  <c r="G84" i="13"/>
  <c r="F92" i="13"/>
  <c r="G92" i="13"/>
  <c r="F100" i="13"/>
  <c r="G100" i="13"/>
  <c r="F108" i="13"/>
  <c r="G108" i="13"/>
  <c r="F116" i="13"/>
  <c r="G116" i="13"/>
  <c r="F124" i="13"/>
  <c r="G124" i="13"/>
  <c r="F132" i="13"/>
  <c r="G132" i="13"/>
  <c r="F140" i="13"/>
  <c r="G140" i="13"/>
  <c r="F148" i="13"/>
  <c r="G148" i="13"/>
  <c r="F156" i="13"/>
  <c r="G156" i="13"/>
  <c r="F164" i="13"/>
  <c r="G164" i="13"/>
  <c r="F172" i="13"/>
  <c r="G172" i="13"/>
  <c r="F180" i="13"/>
  <c r="G180" i="13"/>
  <c r="F188" i="13"/>
  <c r="G188" i="13"/>
  <c r="F196" i="13"/>
  <c r="G196" i="13"/>
  <c r="F204" i="13"/>
  <c r="G204" i="13"/>
  <c r="F212" i="13"/>
  <c r="G212" i="13"/>
  <c r="F220" i="13"/>
  <c r="G220" i="13"/>
  <c r="F228" i="13"/>
  <c r="G228" i="13"/>
  <c r="F236" i="13"/>
  <c r="G236" i="13"/>
  <c r="F244" i="13"/>
  <c r="G244" i="13"/>
  <c r="F251" i="13"/>
  <c r="G251" i="13"/>
  <c r="F255" i="13"/>
  <c r="G255" i="13"/>
  <c r="F259" i="13"/>
  <c r="G259" i="13"/>
  <c r="F263" i="13"/>
  <c r="G263" i="13"/>
  <c r="F267" i="13"/>
  <c r="G267" i="13"/>
  <c r="F271" i="13"/>
  <c r="G271" i="13"/>
  <c r="F275" i="13"/>
  <c r="G275" i="13"/>
  <c r="F279" i="13"/>
  <c r="G279" i="13"/>
  <c r="F283" i="13"/>
  <c r="G283" i="13"/>
  <c r="F287" i="13"/>
  <c r="G287" i="13"/>
  <c r="F291" i="13"/>
  <c r="G291" i="13"/>
  <c r="F295" i="13"/>
  <c r="G295" i="13"/>
  <c r="F299" i="13"/>
  <c r="G299" i="13"/>
  <c r="F303" i="13"/>
  <c r="G303" i="13"/>
  <c r="F307" i="13"/>
  <c r="G307" i="13"/>
  <c r="F311" i="13"/>
  <c r="G311" i="13"/>
  <c r="F315" i="13"/>
  <c r="G315" i="13"/>
  <c r="F319" i="13"/>
  <c r="G319" i="13"/>
  <c r="F323" i="13"/>
  <c r="G323" i="13"/>
  <c r="F327" i="13"/>
  <c r="G327" i="13"/>
  <c r="F331" i="13"/>
  <c r="G331" i="13"/>
  <c r="F335" i="13"/>
  <c r="G335" i="13"/>
  <c r="F339" i="13"/>
  <c r="G339" i="13"/>
  <c r="F343" i="13"/>
  <c r="G343" i="13"/>
  <c r="F347" i="13"/>
  <c r="G347" i="13"/>
  <c r="F351" i="13"/>
  <c r="G351" i="13"/>
  <c r="F355" i="13"/>
  <c r="G355" i="13"/>
  <c r="F359" i="13"/>
  <c r="G359" i="13"/>
  <c r="F363" i="13"/>
  <c r="G363" i="13"/>
  <c r="F367" i="13"/>
  <c r="G367" i="13"/>
  <c r="F371" i="13"/>
  <c r="G371" i="13"/>
  <c r="F375" i="13"/>
  <c r="G375" i="13"/>
  <c r="F379" i="13"/>
  <c r="G379" i="13"/>
  <c r="F383" i="13"/>
  <c r="G383" i="13"/>
  <c r="F387" i="13"/>
  <c r="G387" i="13"/>
  <c r="F391" i="13"/>
  <c r="G391" i="13"/>
  <c r="F395" i="13"/>
  <c r="G395" i="13"/>
  <c r="F399" i="13"/>
  <c r="G399" i="13"/>
  <c r="F403" i="13"/>
  <c r="G403" i="13"/>
  <c r="F407" i="13"/>
  <c r="G407" i="13"/>
  <c r="F411" i="13"/>
  <c r="G411" i="13"/>
  <c r="F415" i="13"/>
  <c r="G415" i="13"/>
  <c r="F419" i="13"/>
  <c r="G419" i="13"/>
  <c r="F423" i="13"/>
  <c r="G423" i="13"/>
  <c r="F427" i="13"/>
  <c r="G427" i="13"/>
  <c r="F431" i="13"/>
  <c r="G431" i="13"/>
  <c r="F435" i="13"/>
  <c r="G435" i="13"/>
  <c r="F439" i="13"/>
  <c r="G439" i="13"/>
  <c r="F443" i="13"/>
  <c r="G443" i="13"/>
  <c r="F447" i="13"/>
  <c r="G447" i="13"/>
  <c r="F13" i="13"/>
  <c r="G13" i="13"/>
  <c r="F21" i="13"/>
  <c r="G21" i="13"/>
  <c r="F29" i="13"/>
  <c r="G29" i="13"/>
  <c r="F37" i="13"/>
  <c r="G37" i="13"/>
  <c r="F45" i="13"/>
  <c r="G45" i="13"/>
  <c r="F53" i="13"/>
  <c r="G53" i="13"/>
  <c r="F61" i="13"/>
  <c r="G61" i="13"/>
  <c r="F69" i="13"/>
  <c r="G69" i="13"/>
  <c r="F77" i="13"/>
  <c r="G77" i="13"/>
  <c r="F85" i="13"/>
  <c r="G85" i="13"/>
  <c r="F93" i="13"/>
  <c r="G93" i="13"/>
  <c r="F101" i="13"/>
  <c r="G101" i="13"/>
  <c r="F109" i="13"/>
  <c r="G109" i="13"/>
  <c r="F117" i="13"/>
  <c r="G117" i="13"/>
  <c r="F125" i="13"/>
  <c r="G125" i="13"/>
  <c r="F133" i="13"/>
  <c r="G133" i="13"/>
  <c r="F141" i="13"/>
  <c r="G141" i="13"/>
  <c r="F149" i="13"/>
  <c r="G149" i="13"/>
  <c r="F157" i="13"/>
  <c r="G157" i="13"/>
  <c r="F165" i="13"/>
  <c r="G165" i="13"/>
  <c r="F173" i="13"/>
  <c r="G173" i="13"/>
  <c r="F181" i="13"/>
  <c r="G181" i="13"/>
  <c r="F189" i="13"/>
  <c r="G189" i="13"/>
  <c r="F197" i="13"/>
  <c r="G197" i="13"/>
  <c r="F205" i="13"/>
  <c r="G205" i="13"/>
  <c r="F213" i="13"/>
  <c r="G213" i="13"/>
  <c r="F221" i="13"/>
  <c r="G221" i="13"/>
  <c r="F229" i="13"/>
  <c r="G229" i="13"/>
  <c r="F237" i="13"/>
  <c r="G237" i="13"/>
  <c r="F245" i="13"/>
  <c r="G245" i="13"/>
  <c r="F252" i="13"/>
  <c r="G252" i="13"/>
  <c r="F256" i="13"/>
  <c r="G256" i="13"/>
  <c r="F260" i="13"/>
  <c r="G260" i="13"/>
  <c r="F264" i="13"/>
  <c r="G264" i="13"/>
  <c r="F268" i="13"/>
  <c r="G268" i="13"/>
  <c r="F272" i="13"/>
  <c r="G272" i="13"/>
  <c r="F276" i="13"/>
  <c r="G276" i="13"/>
  <c r="F280" i="13"/>
  <c r="G280" i="13"/>
  <c r="F284" i="13"/>
  <c r="G284" i="13"/>
  <c r="F288" i="13"/>
  <c r="G288" i="13"/>
  <c r="F292" i="13"/>
  <c r="G292" i="13"/>
  <c r="F296" i="13"/>
  <c r="G296" i="13"/>
  <c r="F300" i="13"/>
  <c r="G300" i="13"/>
  <c r="F304" i="13"/>
  <c r="G304" i="13"/>
  <c r="F308" i="13"/>
  <c r="G308" i="13"/>
  <c r="F312" i="13"/>
  <c r="G312" i="13"/>
  <c r="F316" i="13"/>
  <c r="G316" i="13"/>
  <c r="F320" i="13"/>
  <c r="G320" i="13"/>
  <c r="F324" i="13"/>
  <c r="G324" i="13"/>
  <c r="F328" i="13"/>
  <c r="G328" i="13"/>
  <c r="F332" i="13"/>
  <c r="G332" i="13"/>
  <c r="F336" i="13"/>
  <c r="G336" i="13"/>
  <c r="F340" i="13"/>
  <c r="G340" i="13"/>
  <c r="F344" i="13"/>
  <c r="G344" i="13"/>
  <c r="F348" i="13"/>
  <c r="G348" i="13"/>
  <c r="F352" i="13"/>
  <c r="G352" i="13"/>
  <c r="F356" i="13"/>
  <c r="G356" i="13"/>
  <c r="F360" i="13"/>
  <c r="G360" i="13"/>
  <c r="F364" i="13"/>
  <c r="G364" i="13"/>
  <c r="F368" i="13"/>
  <c r="G368" i="13"/>
  <c r="F372" i="13"/>
  <c r="G372" i="13"/>
  <c r="F376" i="13"/>
  <c r="G376" i="13"/>
  <c r="F380" i="13"/>
  <c r="G380" i="13"/>
  <c r="F384" i="13"/>
  <c r="G384" i="13"/>
  <c r="F388" i="13"/>
  <c r="G388" i="13"/>
  <c r="F392" i="13"/>
  <c r="G392" i="13"/>
  <c r="F396" i="13"/>
  <c r="G396" i="13"/>
  <c r="F400" i="13"/>
  <c r="G400" i="13"/>
  <c r="F404" i="13"/>
  <c r="G404" i="13"/>
  <c r="F408" i="13"/>
  <c r="G408" i="13"/>
  <c r="F412" i="13"/>
  <c r="G412" i="13"/>
  <c r="F416" i="13"/>
  <c r="G416" i="13"/>
  <c r="F420" i="13"/>
  <c r="G420" i="13"/>
  <c r="F424" i="13"/>
  <c r="G424" i="13"/>
  <c r="F8" i="13"/>
  <c r="G8" i="13"/>
  <c r="F16" i="13"/>
  <c r="G16" i="13"/>
  <c r="F24" i="13"/>
  <c r="G24" i="13"/>
  <c r="F32" i="13"/>
  <c r="G32" i="13"/>
  <c r="F40" i="13"/>
  <c r="G40" i="13"/>
  <c r="F48" i="13"/>
  <c r="G48" i="13"/>
  <c r="F56" i="13"/>
  <c r="G56" i="13"/>
  <c r="F64" i="13"/>
  <c r="G64" i="13"/>
  <c r="F72" i="13"/>
  <c r="G72" i="13"/>
  <c r="F80" i="13"/>
  <c r="G80" i="13"/>
  <c r="F88" i="13"/>
  <c r="G88" i="13"/>
  <c r="F96" i="13"/>
  <c r="G96" i="13"/>
  <c r="F104" i="13"/>
  <c r="G104" i="13"/>
  <c r="F112" i="13"/>
  <c r="G112" i="13"/>
  <c r="F120" i="13"/>
  <c r="G120" i="13"/>
  <c r="F128" i="13"/>
  <c r="G128" i="13"/>
  <c r="F136" i="13"/>
  <c r="G136" i="13"/>
  <c r="F144" i="13"/>
  <c r="G144" i="13"/>
  <c r="F152" i="13"/>
  <c r="G152" i="13"/>
  <c r="F160" i="13"/>
  <c r="G160" i="13"/>
  <c r="F168" i="13"/>
  <c r="G168" i="13"/>
  <c r="F176" i="13"/>
  <c r="G176" i="13"/>
  <c r="F184" i="13"/>
  <c r="G184" i="13"/>
  <c r="F192" i="13"/>
  <c r="G192" i="13"/>
  <c r="F200" i="13"/>
  <c r="G200" i="13"/>
  <c r="F208" i="13"/>
  <c r="G208" i="13"/>
  <c r="F216" i="13"/>
  <c r="G216" i="13"/>
  <c r="F224" i="13"/>
  <c r="G224" i="13"/>
  <c r="F232" i="13"/>
  <c r="G232" i="13"/>
  <c r="F240" i="13"/>
  <c r="G240" i="13"/>
  <c r="F248" i="13"/>
  <c r="G248" i="13"/>
  <c r="F253" i="13"/>
  <c r="G253" i="13"/>
  <c r="F257" i="13"/>
  <c r="G257" i="13"/>
  <c r="F261" i="13"/>
  <c r="G261" i="13"/>
  <c r="F265" i="13"/>
  <c r="G265" i="13"/>
  <c r="F269" i="13"/>
  <c r="G269" i="13"/>
  <c r="F273" i="13"/>
  <c r="G273" i="13"/>
  <c r="F277" i="13"/>
  <c r="G277" i="13"/>
  <c r="F281" i="13"/>
  <c r="G281" i="13"/>
  <c r="F9" i="13"/>
  <c r="G9" i="13"/>
  <c r="F41" i="13"/>
  <c r="G41" i="13"/>
  <c r="F73" i="13"/>
  <c r="G73" i="13"/>
  <c r="F105" i="13"/>
  <c r="G105" i="13"/>
  <c r="F137" i="13"/>
  <c r="G137" i="13"/>
  <c r="F169" i="13"/>
  <c r="G169" i="13"/>
  <c r="F201" i="13"/>
  <c r="G201" i="13"/>
  <c r="F233" i="13"/>
  <c r="G233" i="13"/>
  <c r="F258" i="13"/>
  <c r="G258" i="13"/>
  <c r="F274" i="13"/>
  <c r="G274" i="13"/>
  <c r="F286" i="13"/>
  <c r="G286" i="13"/>
  <c r="F294" i="13"/>
  <c r="G294" i="13"/>
  <c r="F302" i="13"/>
  <c r="G302" i="13"/>
  <c r="F310" i="13"/>
  <c r="G310" i="13"/>
  <c r="F318" i="13"/>
  <c r="G318" i="13"/>
  <c r="F326" i="13"/>
  <c r="G326" i="13"/>
  <c r="F334" i="13"/>
  <c r="G334" i="13"/>
  <c r="F342" i="13"/>
  <c r="G342" i="13"/>
  <c r="F350" i="13"/>
  <c r="G350" i="13"/>
  <c r="F358" i="13"/>
  <c r="G358" i="13"/>
  <c r="F366" i="13"/>
  <c r="G366" i="13"/>
  <c r="F374" i="13"/>
  <c r="G374" i="13"/>
  <c r="F382" i="13"/>
  <c r="G382" i="13"/>
  <c r="F390" i="13"/>
  <c r="G390" i="13"/>
  <c r="F398" i="13"/>
  <c r="G398" i="13"/>
  <c r="F406" i="13"/>
  <c r="G406" i="13"/>
  <c r="F414" i="13"/>
  <c r="G414" i="13"/>
  <c r="F422" i="13"/>
  <c r="G422" i="13"/>
  <c r="F429" i="13"/>
  <c r="G429" i="13"/>
  <c r="F434" i="13"/>
  <c r="G434" i="13"/>
  <c r="F440" i="13"/>
  <c r="G440" i="13"/>
  <c r="F445" i="13"/>
  <c r="G445" i="13"/>
  <c r="F17" i="13"/>
  <c r="G17" i="13"/>
  <c r="F49" i="13"/>
  <c r="G49" i="13"/>
  <c r="F81" i="13"/>
  <c r="G81" i="13"/>
  <c r="F113" i="13"/>
  <c r="G113" i="13"/>
  <c r="F145" i="13"/>
  <c r="G145" i="13"/>
  <c r="F177" i="13"/>
  <c r="G177" i="13"/>
  <c r="F209" i="13"/>
  <c r="G209" i="13"/>
  <c r="F241" i="13"/>
  <c r="G241" i="13"/>
  <c r="F262" i="13"/>
  <c r="G262" i="13"/>
  <c r="F278" i="13"/>
  <c r="G278" i="13"/>
  <c r="F289" i="13"/>
  <c r="G289" i="13"/>
  <c r="F297" i="13"/>
  <c r="G297" i="13"/>
  <c r="F305" i="13"/>
  <c r="G305" i="13"/>
  <c r="F313" i="13"/>
  <c r="G313" i="13"/>
  <c r="F321" i="13"/>
  <c r="G321" i="13"/>
  <c r="F329" i="13"/>
  <c r="G329" i="13"/>
  <c r="F337" i="13"/>
  <c r="G337" i="13"/>
  <c r="F345" i="13"/>
  <c r="G345" i="13"/>
  <c r="F353" i="13"/>
  <c r="G353" i="13"/>
  <c r="F361" i="13"/>
  <c r="G361" i="13"/>
  <c r="F369" i="13"/>
  <c r="G369" i="13"/>
  <c r="F377" i="13"/>
  <c r="G377" i="13"/>
  <c r="F385" i="13"/>
  <c r="G385" i="13"/>
  <c r="F393" i="13"/>
  <c r="G393" i="13"/>
  <c r="F401" i="13"/>
  <c r="G401" i="13"/>
  <c r="F409" i="13"/>
  <c r="G409" i="13"/>
  <c r="F417" i="13"/>
  <c r="G417" i="13"/>
  <c r="F425" i="13"/>
  <c r="G425" i="13"/>
  <c r="F430" i="13"/>
  <c r="G430" i="13"/>
  <c r="F436" i="13"/>
  <c r="G436" i="13"/>
  <c r="F441" i="13"/>
  <c r="G441" i="13"/>
  <c r="F446" i="13"/>
  <c r="G446" i="13"/>
  <c r="F25" i="13"/>
  <c r="G25" i="13"/>
  <c r="F57" i="13"/>
  <c r="G57" i="13"/>
  <c r="F89" i="13"/>
  <c r="G89" i="13"/>
  <c r="F121" i="13"/>
  <c r="G121" i="13"/>
  <c r="F153" i="13"/>
  <c r="G153" i="13"/>
  <c r="F185" i="13"/>
  <c r="G185" i="13"/>
  <c r="F217" i="13"/>
  <c r="G217" i="13"/>
  <c r="F249" i="13"/>
  <c r="G249" i="13"/>
  <c r="F266" i="13"/>
  <c r="G266" i="13"/>
  <c r="F282" i="13"/>
  <c r="G282" i="13"/>
  <c r="F290" i="13"/>
  <c r="G290" i="13"/>
  <c r="F298" i="13"/>
  <c r="G298" i="13"/>
  <c r="F306" i="13"/>
  <c r="G306" i="13"/>
  <c r="F314" i="13"/>
  <c r="G314" i="13"/>
  <c r="F322" i="13"/>
  <c r="G322" i="13"/>
  <c r="F330" i="13"/>
  <c r="G330" i="13"/>
  <c r="F338" i="13"/>
  <c r="G338" i="13"/>
  <c r="F346" i="13"/>
  <c r="G346" i="13"/>
  <c r="F354" i="13"/>
  <c r="G354" i="13"/>
  <c r="F362" i="13"/>
  <c r="G362" i="13"/>
  <c r="F370" i="13"/>
  <c r="G370" i="13"/>
  <c r="F378" i="13"/>
  <c r="G378" i="13"/>
  <c r="F386" i="13"/>
  <c r="G386" i="13"/>
  <c r="F394" i="13"/>
  <c r="G394" i="13"/>
  <c r="F402" i="13"/>
  <c r="G402" i="13"/>
  <c r="F410" i="13"/>
  <c r="G410" i="13"/>
  <c r="F418" i="13"/>
  <c r="G418" i="13"/>
  <c r="F426" i="13"/>
  <c r="G426" i="13"/>
  <c r="F432" i="13"/>
  <c r="G432" i="13"/>
  <c r="F437" i="13"/>
  <c r="G437" i="13"/>
  <c r="F442" i="13"/>
  <c r="G442" i="13"/>
  <c r="F448" i="13"/>
  <c r="G448" i="13"/>
  <c r="F33" i="13"/>
  <c r="G33" i="13"/>
  <c r="F161" i="13"/>
  <c r="G161" i="13"/>
  <c r="F270" i="13"/>
  <c r="G270" i="13"/>
  <c r="F309" i="13"/>
  <c r="G309" i="13"/>
  <c r="F341" i="13"/>
  <c r="G341" i="13"/>
  <c r="F373" i="13"/>
  <c r="G373" i="13"/>
  <c r="F405" i="13"/>
  <c r="G405" i="13"/>
  <c r="F433" i="13"/>
  <c r="G433" i="13"/>
  <c r="F65" i="13"/>
  <c r="G65" i="13"/>
  <c r="F193" i="13"/>
  <c r="G193" i="13"/>
  <c r="F285" i="13"/>
  <c r="G285" i="13"/>
  <c r="F317" i="13"/>
  <c r="G317" i="13"/>
  <c r="F349" i="13"/>
  <c r="G349" i="13"/>
  <c r="F381" i="13"/>
  <c r="G381" i="13"/>
  <c r="F413" i="13"/>
  <c r="G413" i="13"/>
  <c r="F438" i="13"/>
  <c r="G438" i="13"/>
  <c r="F97" i="13"/>
  <c r="G97" i="13"/>
  <c r="F225" i="13"/>
  <c r="G225" i="13"/>
  <c r="F293" i="13"/>
  <c r="G293" i="13"/>
  <c r="F325" i="13"/>
  <c r="G325" i="13"/>
  <c r="F357" i="13"/>
  <c r="G357" i="13"/>
  <c r="F389" i="13"/>
  <c r="G389" i="13"/>
  <c r="F421" i="13"/>
  <c r="G421" i="13"/>
  <c r="F444" i="13"/>
  <c r="G444" i="13"/>
  <c r="F301" i="13"/>
  <c r="G301" i="13"/>
  <c r="F428" i="13"/>
  <c r="G428" i="13"/>
  <c r="F129" i="13"/>
  <c r="G129" i="13"/>
  <c r="F365" i="13"/>
  <c r="G365" i="13"/>
  <c r="F397" i="13"/>
  <c r="G397" i="13"/>
  <c r="F5" i="13"/>
  <c r="G5" i="13"/>
  <c r="F333" i="13"/>
  <c r="G333" i="13"/>
  <c r="F254" i="13"/>
  <c r="G254" i="13"/>
  <c r="C5" i="13"/>
  <c r="C450" i="13"/>
  <c r="B453" i="13"/>
  <c r="B10" i="9"/>
  <c r="B8" i="11"/>
  <c r="B10" i="11"/>
  <c r="K9" i="12"/>
  <c r="C2" i="12"/>
  <c r="B3" i="7"/>
  <c r="D31" i="6"/>
  <c r="D33" i="6"/>
  <c r="D35" i="6"/>
  <c r="D30" i="6"/>
  <c r="E26" i="6"/>
  <c r="D19" i="6"/>
  <c r="D5" i="6"/>
  <c r="C126" i="5"/>
  <c r="D126" i="5"/>
  <c r="C125" i="5"/>
  <c r="D125" i="5"/>
  <c r="E126" i="5"/>
  <c r="F126" i="5"/>
  <c r="G126" i="5"/>
  <c r="C124" i="5"/>
  <c r="D124" i="5"/>
  <c r="E125" i="5"/>
  <c r="F125" i="5"/>
  <c r="G125" i="5"/>
  <c r="C123" i="5"/>
  <c r="D123" i="5"/>
  <c r="E124" i="5"/>
  <c r="F124" i="5"/>
  <c r="G124" i="5"/>
  <c r="C122" i="5"/>
  <c r="D122" i="5"/>
  <c r="E123" i="5"/>
  <c r="F123" i="5"/>
  <c r="G123" i="5"/>
  <c r="C121" i="5"/>
  <c r="D121" i="5"/>
  <c r="E122" i="5"/>
  <c r="F122" i="5"/>
  <c r="G122" i="5"/>
  <c r="C120" i="5"/>
  <c r="D120" i="5"/>
  <c r="E121" i="5"/>
  <c r="F121" i="5"/>
  <c r="G121" i="5"/>
  <c r="C119" i="5"/>
  <c r="D119" i="5"/>
  <c r="E120" i="5"/>
  <c r="F120" i="5"/>
  <c r="G120" i="5"/>
  <c r="C118" i="5"/>
  <c r="D118" i="5"/>
  <c r="E119" i="5"/>
  <c r="F119" i="5"/>
  <c r="G119" i="5"/>
  <c r="C117" i="5"/>
  <c r="D117" i="5"/>
  <c r="E118" i="5"/>
  <c r="F118" i="5"/>
  <c r="G118" i="5"/>
  <c r="C116" i="5"/>
  <c r="D116" i="5"/>
  <c r="E117" i="5"/>
  <c r="F117" i="5"/>
  <c r="G117" i="5"/>
  <c r="C115" i="5"/>
  <c r="D115" i="5"/>
  <c r="E116" i="5"/>
  <c r="F116" i="5"/>
  <c r="G116" i="5"/>
  <c r="C114" i="5"/>
  <c r="D114" i="5"/>
  <c r="E115" i="5"/>
  <c r="F115" i="5"/>
  <c r="G115" i="5"/>
  <c r="C113" i="5"/>
  <c r="D113" i="5"/>
  <c r="E114" i="5"/>
  <c r="F114" i="5"/>
  <c r="G114" i="5"/>
  <c r="C112" i="5"/>
  <c r="D112" i="5"/>
  <c r="E113" i="5"/>
  <c r="F113" i="5"/>
  <c r="G113" i="5"/>
  <c r="C111" i="5"/>
  <c r="D111" i="5"/>
  <c r="E112" i="5"/>
  <c r="F112" i="5"/>
  <c r="G112" i="5"/>
  <c r="C110" i="5"/>
  <c r="D110" i="5"/>
  <c r="E111" i="5"/>
  <c r="F111" i="5"/>
  <c r="G111" i="5"/>
  <c r="C109" i="5"/>
  <c r="D109" i="5"/>
  <c r="E110" i="5"/>
  <c r="F110" i="5"/>
  <c r="G110" i="5"/>
  <c r="C108" i="5"/>
  <c r="D108" i="5"/>
  <c r="E109" i="5"/>
  <c r="F109" i="5"/>
  <c r="G109" i="5"/>
  <c r="C107" i="5"/>
  <c r="D107" i="5"/>
  <c r="E108" i="5"/>
  <c r="F108" i="5"/>
  <c r="G108" i="5"/>
  <c r="C106" i="5"/>
  <c r="D106" i="5"/>
  <c r="E107" i="5"/>
  <c r="F107" i="5"/>
  <c r="G107" i="5"/>
  <c r="C105" i="5"/>
  <c r="D105" i="5"/>
  <c r="E106" i="5"/>
  <c r="F106" i="5"/>
  <c r="G106" i="5"/>
  <c r="C104" i="5"/>
  <c r="D104" i="5"/>
  <c r="E105" i="5"/>
  <c r="F105" i="5"/>
  <c r="G105" i="5"/>
  <c r="C103" i="5"/>
  <c r="D103" i="5"/>
  <c r="E104" i="5"/>
  <c r="F104" i="5"/>
  <c r="G104" i="5"/>
  <c r="C102" i="5"/>
  <c r="D102" i="5"/>
  <c r="E103" i="5"/>
  <c r="F103" i="5"/>
  <c r="G103" i="5"/>
  <c r="C101" i="5"/>
  <c r="D101" i="5"/>
  <c r="E102" i="5"/>
  <c r="F102" i="5"/>
  <c r="G102" i="5"/>
  <c r="C100" i="5"/>
  <c r="D100" i="5"/>
  <c r="E101" i="5"/>
  <c r="F101" i="5"/>
  <c r="G101" i="5"/>
  <c r="C99" i="5"/>
  <c r="D99" i="5"/>
  <c r="E100" i="5"/>
  <c r="F100" i="5"/>
  <c r="G100" i="5"/>
  <c r="C98" i="5"/>
  <c r="D98" i="5"/>
  <c r="E99" i="5"/>
  <c r="F99" i="5"/>
  <c r="G99" i="5"/>
  <c r="C97" i="5"/>
  <c r="D97" i="5"/>
  <c r="E98" i="5"/>
  <c r="F98" i="5"/>
  <c r="G98" i="5"/>
  <c r="C96" i="5"/>
  <c r="D96" i="5"/>
  <c r="E97" i="5"/>
  <c r="F97" i="5"/>
  <c r="G97" i="5"/>
  <c r="C95" i="5"/>
  <c r="D95" i="5"/>
  <c r="E96" i="5"/>
  <c r="F96" i="5"/>
  <c r="G96" i="5"/>
  <c r="C94" i="5"/>
  <c r="D94" i="5"/>
  <c r="E95" i="5"/>
  <c r="F95" i="5"/>
  <c r="G95" i="5"/>
  <c r="C93" i="5"/>
  <c r="D93" i="5"/>
  <c r="E94" i="5"/>
  <c r="F94" i="5"/>
  <c r="G94" i="5"/>
  <c r="C92" i="5"/>
  <c r="D92" i="5"/>
  <c r="E93" i="5"/>
  <c r="F93" i="5"/>
  <c r="G93" i="5"/>
  <c r="C91" i="5"/>
  <c r="D91" i="5"/>
  <c r="E92" i="5"/>
  <c r="F92" i="5"/>
  <c r="G92" i="5"/>
  <c r="C90" i="5"/>
  <c r="D90" i="5"/>
  <c r="E91" i="5"/>
  <c r="F91" i="5"/>
  <c r="G91" i="5"/>
  <c r="C89" i="5"/>
  <c r="D89" i="5"/>
  <c r="E90" i="5"/>
  <c r="F90" i="5"/>
  <c r="G90" i="5"/>
  <c r="C88" i="5"/>
  <c r="D88" i="5"/>
  <c r="E89" i="5"/>
  <c r="F89" i="5"/>
  <c r="G89" i="5"/>
  <c r="C87" i="5"/>
  <c r="D87" i="5"/>
  <c r="E88" i="5"/>
  <c r="F88" i="5"/>
  <c r="G88" i="5"/>
  <c r="C86" i="5"/>
  <c r="D86" i="5"/>
  <c r="E87" i="5"/>
  <c r="F87" i="5"/>
  <c r="G87" i="5"/>
  <c r="C85" i="5"/>
  <c r="D85" i="5"/>
  <c r="E86" i="5"/>
  <c r="F86" i="5"/>
  <c r="G86" i="5"/>
  <c r="C84" i="5"/>
  <c r="D84" i="5"/>
  <c r="E85" i="5"/>
  <c r="F85" i="5"/>
  <c r="G85" i="5"/>
  <c r="C83" i="5"/>
  <c r="D83" i="5"/>
  <c r="E84" i="5"/>
  <c r="F84" i="5"/>
  <c r="G84" i="5"/>
  <c r="C82" i="5"/>
  <c r="D82" i="5"/>
  <c r="E83" i="5"/>
  <c r="F83" i="5"/>
  <c r="G83" i="5"/>
  <c r="C81" i="5"/>
  <c r="D81" i="5"/>
  <c r="E82" i="5"/>
  <c r="F82" i="5"/>
  <c r="G82" i="5"/>
  <c r="C80" i="5"/>
  <c r="D80" i="5"/>
  <c r="E81" i="5"/>
  <c r="F81" i="5"/>
  <c r="G81" i="5"/>
  <c r="C79" i="5"/>
  <c r="D79" i="5"/>
  <c r="E80" i="5"/>
  <c r="F80" i="5"/>
  <c r="G80" i="5"/>
  <c r="C78" i="5"/>
  <c r="D78" i="5"/>
  <c r="E79" i="5"/>
  <c r="F79" i="5"/>
  <c r="G79" i="5"/>
  <c r="C77" i="5"/>
  <c r="D77" i="5"/>
  <c r="E78" i="5"/>
  <c r="F78" i="5"/>
  <c r="G78" i="5"/>
  <c r="C76" i="5"/>
  <c r="D76" i="5"/>
  <c r="E77" i="5"/>
  <c r="F77" i="5"/>
  <c r="G77" i="5"/>
  <c r="C75" i="5"/>
  <c r="D75" i="5"/>
  <c r="E76" i="5"/>
  <c r="F76" i="5"/>
  <c r="G76" i="5"/>
  <c r="C74" i="5"/>
  <c r="D74" i="5"/>
  <c r="E75" i="5"/>
  <c r="F75" i="5"/>
  <c r="G75" i="5"/>
  <c r="C73" i="5"/>
  <c r="D73" i="5"/>
  <c r="E74" i="5"/>
  <c r="F74" i="5"/>
  <c r="G74" i="5"/>
  <c r="C72" i="5"/>
  <c r="D72" i="5"/>
  <c r="E73" i="5"/>
  <c r="F73" i="5"/>
  <c r="G73" i="5"/>
  <c r="C71" i="5"/>
  <c r="D71" i="5"/>
  <c r="E72" i="5"/>
  <c r="F72" i="5"/>
  <c r="G72" i="5"/>
  <c r="C70" i="5"/>
  <c r="D70" i="5"/>
  <c r="E71" i="5"/>
  <c r="F71" i="5"/>
  <c r="G71" i="5"/>
  <c r="C69" i="5"/>
  <c r="D69" i="5"/>
  <c r="E70" i="5"/>
  <c r="F70" i="5"/>
  <c r="G70" i="5"/>
  <c r="C68" i="5"/>
  <c r="D68" i="5"/>
  <c r="E69" i="5"/>
  <c r="F69" i="5"/>
  <c r="G69" i="5"/>
  <c r="C67" i="5"/>
  <c r="D67" i="5"/>
  <c r="E68" i="5"/>
  <c r="F68" i="5"/>
  <c r="G68" i="5"/>
  <c r="C66" i="5"/>
  <c r="D66" i="5"/>
  <c r="E67" i="5"/>
  <c r="F67" i="5"/>
  <c r="G67" i="5"/>
  <c r="C65" i="5"/>
  <c r="D65" i="5"/>
  <c r="E66" i="5"/>
  <c r="F66" i="5"/>
  <c r="G66" i="5"/>
  <c r="C64" i="5"/>
  <c r="D64" i="5"/>
  <c r="E65" i="5"/>
  <c r="F65" i="5"/>
  <c r="G65" i="5"/>
  <c r="C63" i="5"/>
  <c r="D63" i="5"/>
  <c r="E64" i="5"/>
  <c r="F64" i="5"/>
  <c r="G64" i="5"/>
  <c r="C62" i="5"/>
  <c r="D62" i="5"/>
  <c r="E63" i="5"/>
  <c r="F63" i="5"/>
  <c r="G63" i="5"/>
  <c r="C61" i="5"/>
  <c r="D61" i="5"/>
  <c r="E62" i="5"/>
  <c r="F62" i="5"/>
  <c r="G62" i="5"/>
  <c r="C60" i="5"/>
  <c r="D60" i="5"/>
  <c r="E61" i="5"/>
  <c r="F61" i="5"/>
  <c r="G61" i="5"/>
  <c r="C59" i="5"/>
  <c r="D59" i="5"/>
  <c r="E60" i="5"/>
  <c r="F60" i="5"/>
  <c r="G60" i="5"/>
  <c r="C58" i="5"/>
  <c r="D58" i="5"/>
  <c r="E59" i="5"/>
  <c r="F59" i="5"/>
  <c r="G59" i="5"/>
  <c r="C57" i="5"/>
  <c r="D57" i="5"/>
  <c r="E58" i="5"/>
  <c r="F58" i="5"/>
  <c r="G58" i="5"/>
  <c r="C56" i="5"/>
  <c r="D56" i="5"/>
  <c r="E57" i="5"/>
  <c r="F57" i="5"/>
  <c r="G57" i="5"/>
  <c r="C55" i="5"/>
  <c r="D55" i="5"/>
  <c r="E56" i="5"/>
  <c r="F56" i="5"/>
  <c r="G56" i="5"/>
  <c r="C54" i="5"/>
  <c r="D54" i="5"/>
  <c r="E55" i="5"/>
  <c r="F55" i="5"/>
  <c r="G55" i="5"/>
  <c r="C53" i="5"/>
  <c r="D53" i="5"/>
  <c r="E54" i="5"/>
  <c r="F54" i="5"/>
  <c r="G54" i="5"/>
  <c r="C52" i="5"/>
  <c r="D52" i="5"/>
  <c r="E53" i="5"/>
  <c r="F53" i="5"/>
  <c r="G53" i="5"/>
  <c r="C51" i="5"/>
  <c r="D51" i="5"/>
  <c r="E52" i="5"/>
  <c r="F52" i="5"/>
  <c r="G52" i="5"/>
  <c r="C50" i="5"/>
  <c r="D50" i="5"/>
  <c r="E51" i="5"/>
  <c r="F51" i="5"/>
  <c r="G51" i="5"/>
  <c r="C49" i="5"/>
  <c r="D49" i="5"/>
  <c r="E50" i="5"/>
  <c r="F50" i="5"/>
  <c r="G50" i="5"/>
  <c r="C48" i="5"/>
  <c r="D48" i="5"/>
  <c r="E49" i="5"/>
  <c r="F49" i="5"/>
  <c r="G49" i="5"/>
  <c r="C47" i="5"/>
  <c r="D47" i="5"/>
  <c r="E48" i="5"/>
  <c r="F48" i="5"/>
  <c r="G48" i="5"/>
  <c r="C46" i="5"/>
  <c r="D46" i="5"/>
  <c r="E47" i="5"/>
  <c r="F47" i="5"/>
  <c r="G47" i="5"/>
  <c r="C45" i="5"/>
  <c r="D45" i="5"/>
  <c r="E46" i="5"/>
  <c r="F46" i="5"/>
  <c r="G46" i="5"/>
  <c r="C44" i="5"/>
  <c r="D44" i="5"/>
  <c r="E45" i="5"/>
  <c r="F45" i="5"/>
  <c r="G45" i="5"/>
  <c r="C43" i="5"/>
  <c r="D43" i="5"/>
  <c r="E44" i="5"/>
  <c r="F44" i="5"/>
  <c r="G44" i="5"/>
  <c r="C42" i="5"/>
  <c r="D42" i="5"/>
  <c r="E43" i="5"/>
  <c r="F43" i="5"/>
  <c r="G43" i="5"/>
  <c r="C41" i="5"/>
  <c r="D41" i="5"/>
  <c r="E42" i="5"/>
  <c r="F42" i="5"/>
  <c r="G42" i="5"/>
  <c r="C40" i="5"/>
  <c r="D40" i="5"/>
  <c r="E41" i="5"/>
  <c r="F41" i="5"/>
  <c r="G41" i="5"/>
  <c r="C39" i="5"/>
  <c r="D39" i="5"/>
  <c r="E40" i="5"/>
  <c r="F40" i="5"/>
  <c r="G40" i="5"/>
  <c r="C38" i="5"/>
  <c r="D38" i="5"/>
  <c r="E39" i="5"/>
  <c r="F39" i="5"/>
  <c r="G39" i="5"/>
  <c r="C37" i="5"/>
  <c r="D37" i="5"/>
  <c r="E38" i="5"/>
  <c r="F38" i="5"/>
  <c r="G38" i="5"/>
  <c r="C36" i="5"/>
  <c r="D36" i="5"/>
  <c r="E37" i="5"/>
  <c r="F37" i="5"/>
  <c r="G37" i="5"/>
  <c r="CS256" i="2"/>
  <c r="CS255" i="2"/>
  <c r="CS254" i="2"/>
  <c r="CS253" i="2"/>
  <c r="CS252" i="2"/>
  <c r="CS251" i="2"/>
  <c r="CS250" i="2"/>
  <c r="CS249" i="2"/>
  <c r="CS248" i="2"/>
  <c r="CS247" i="2"/>
  <c r="CS246" i="2"/>
  <c r="CS245" i="2"/>
  <c r="CS244" i="2"/>
  <c r="CS243" i="2"/>
  <c r="CS242" i="2"/>
  <c r="CS241" i="2"/>
  <c r="CS240" i="2"/>
  <c r="CS239" i="2"/>
  <c r="CS238" i="2"/>
  <c r="CS237" i="2"/>
  <c r="CS236" i="2"/>
  <c r="CS235" i="2"/>
  <c r="CS234" i="2"/>
  <c r="CS233" i="2"/>
  <c r="CS232" i="2"/>
  <c r="CS231" i="2"/>
  <c r="CS230" i="2"/>
  <c r="Y96" i="2"/>
  <c r="Y94" i="2"/>
  <c r="C94" i="2"/>
  <c r="B94" i="2"/>
  <c r="D94" i="2"/>
  <c r="V94" i="2"/>
  <c r="C93" i="2"/>
  <c r="B93" i="2"/>
  <c r="D93" i="2"/>
  <c r="C92" i="2"/>
  <c r="B92" i="2"/>
  <c r="D92" i="2"/>
  <c r="C91" i="2"/>
  <c r="B91" i="2"/>
  <c r="D91" i="2"/>
  <c r="C90" i="2"/>
  <c r="B90" i="2"/>
  <c r="D90" i="2"/>
  <c r="C89" i="2"/>
  <c r="B89" i="2"/>
  <c r="D89" i="2"/>
  <c r="C88" i="2"/>
  <c r="B88" i="2"/>
  <c r="D88" i="2"/>
  <c r="C87" i="2"/>
  <c r="B87" i="2"/>
  <c r="D87" i="2"/>
  <c r="C86" i="2"/>
  <c r="B86" i="2"/>
  <c r="D86" i="2"/>
  <c r="C85" i="2"/>
  <c r="B85" i="2"/>
  <c r="D85" i="2"/>
  <c r="C84" i="2"/>
  <c r="B84" i="2"/>
  <c r="D84" i="2"/>
  <c r="C83" i="2"/>
  <c r="B83" i="2"/>
  <c r="D83" i="2"/>
  <c r="C82" i="2"/>
  <c r="B82" i="2"/>
  <c r="D82" i="2"/>
  <c r="C81" i="2"/>
  <c r="B81" i="2"/>
  <c r="D81" i="2"/>
  <c r="C80" i="2"/>
  <c r="B80" i="2"/>
  <c r="D80" i="2"/>
  <c r="C79" i="2"/>
  <c r="B79" i="2"/>
  <c r="D79" i="2"/>
  <c r="C78" i="2"/>
  <c r="B78" i="2"/>
  <c r="D78" i="2"/>
  <c r="C77" i="2"/>
  <c r="B77" i="2"/>
  <c r="D77" i="2"/>
  <c r="C76" i="2"/>
  <c r="B76" i="2"/>
  <c r="D76" i="2"/>
  <c r="C75" i="2"/>
  <c r="B75" i="2"/>
  <c r="D75" i="2"/>
  <c r="C74" i="2"/>
  <c r="B74" i="2"/>
  <c r="D74" i="2"/>
  <c r="C73" i="2"/>
  <c r="B73" i="2"/>
  <c r="D73" i="2"/>
  <c r="C72" i="2"/>
  <c r="B72" i="2"/>
  <c r="D72" i="2"/>
  <c r="C71" i="2"/>
  <c r="B71" i="2"/>
  <c r="D71" i="2"/>
  <c r="C70" i="2"/>
  <c r="B70" i="2"/>
  <c r="D70" i="2"/>
  <c r="C69" i="2"/>
  <c r="B69" i="2"/>
  <c r="D69" i="2"/>
  <c r="C68" i="2"/>
  <c r="B68" i="2"/>
  <c r="D68" i="2"/>
  <c r="C67" i="2"/>
  <c r="B67" i="2"/>
  <c r="D67" i="2"/>
  <c r="C66" i="2"/>
  <c r="B66" i="2"/>
  <c r="D66" i="2"/>
  <c r="C65" i="2"/>
  <c r="B65" i="2"/>
  <c r="D65" i="2"/>
  <c r="C64" i="2"/>
  <c r="B64" i="2"/>
  <c r="D64" i="2"/>
  <c r="C63" i="2"/>
  <c r="B63" i="2"/>
  <c r="D63" i="2"/>
  <c r="C62" i="2"/>
  <c r="B62" i="2"/>
  <c r="D62" i="2"/>
  <c r="C61" i="2"/>
  <c r="B61" i="2"/>
  <c r="D61" i="2"/>
  <c r="C60" i="2"/>
  <c r="B60" i="2"/>
  <c r="D60" i="2"/>
  <c r="C59" i="2"/>
  <c r="B59" i="2"/>
  <c r="D59" i="2"/>
  <c r="C58" i="2"/>
  <c r="B58" i="2"/>
  <c r="D58" i="2"/>
  <c r="C57" i="2"/>
  <c r="B57" i="2"/>
  <c r="D57" i="2"/>
  <c r="C56" i="2"/>
  <c r="B56" i="2"/>
  <c r="D56" i="2"/>
  <c r="C55" i="2"/>
  <c r="B55" i="2"/>
  <c r="D55" i="2"/>
  <c r="C54" i="2"/>
  <c r="B54" i="2"/>
  <c r="D54" i="2"/>
  <c r="C53" i="2"/>
  <c r="B53" i="2"/>
  <c r="D53" i="2"/>
  <c r="C52" i="2"/>
  <c r="B52" i="2"/>
  <c r="D52" i="2"/>
  <c r="C51" i="2"/>
  <c r="B51" i="2"/>
  <c r="D51" i="2"/>
  <c r="C50" i="2"/>
  <c r="B50" i="2"/>
  <c r="D50" i="2"/>
  <c r="C49" i="2"/>
  <c r="B49" i="2"/>
  <c r="D49" i="2"/>
  <c r="C48" i="2"/>
  <c r="B48" i="2"/>
  <c r="D48" i="2"/>
  <c r="C47" i="2"/>
  <c r="B47" i="2"/>
  <c r="D47" i="2"/>
  <c r="C46" i="2"/>
  <c r="B46" i="2"/>
  <c r="D46" i="2"/>
  <c r="C45" i="2"/>
  <c r="B45" i="2"/>
  <c r="D45" i="2"/>
  <c r="C44" i="2"/>
  <c r="B44" i="2"/>
  <c r="D44" i="2"/>
  <c r="C43" i="2"/>
  <c r="B43" i="2"/>
  <c r="D43" i="2"/>
  <c r="C42" i="2"/>
  <c r="B42" i="2"/>
  <c r="D42" i="2"/>
  <c r="C41" i="2"/>
  <c r="B41" i="2"/>
  <c r="D41" i="2"/>
  <c r="C40" i="2"/>
  <c r="B40" i="2"/>
  <c r="D40" i="2"/>
  <c r="C39" i="2"/>
  <c r="B39" i="2"/>
  <c r="D39" i="2"/>
  <c r="C38" i="2"/>
  <c r="B38" i="2"/>
  <c r="D38" i="2"/>
  <c r="C37" i="2"/>
  <c r="B37" i="2"/>
  <c r="D37" i="2"/>
  <c r="C36" i="2"/>
  <c r="B36" i="2"/>
  <c r="D36" i="2"/>
  <c r="C35" i="2"/>
  <c r="B35" i="2"/>
  <c r="D35" i="2"/>
  <c r="C34" i="2"/>
  <c r="B34" i="2"/>
  <c r="D34" i="2"/>
  <c r="C33" i="2"/>
  <c r="B33" i="2"/>
  <c r="D33" i="2"/>
  <c r="X32" i="2"/>
  <c r="X36" i="2"/>
  <c r="C32" i="2"/>
  <c r="B32" i="2"/>
  <c r="D32" i="2"/>
  <c r="C31" i="2"/>
  <c r="B31" i="2"/>
  <c r="D31" i="2"/>
  <c r="C30" i="2"/>
  <c r="B30" i="2"/>
  <c r="D30" i="2"/>
  <c r="C29" i="2"/>
  <c r="B29" i="2"/>
  <c r="D29" i="2"/>
  <c r="C28" i="2"/>
  <c r="B28" i="2"/>
  <c r="D28" i="2"/>
  <c r="C27" i="2"/>
  <c r="B27" i="2"/>
  <c r="D27" i="2"/>
  <c r="C26" i="2"/>
  <c r="B26" i="2"/>
  <c r="D26" i="2"/>
  <c r="C25" i="2"/>
  <c r="B25" i="2"/>
  <c r="D25" i="2"/>
  <c r="C24" i="2"/>
  <c r="B24" i="2"/>
  <c r="D24" i="2"/>
  <c r="C23" i="2"/>
  <c r="B23" i="2"/>
  <c r="D23" i="2"/>
  <c r="C22" i="2"/>
  <c r="B22" i="2"/>
  <c r="D22" i="2"/>
  <c r="C21" i="2"/>
  <c r="B21" i="2"/>
  <c r="D21" i="2"/>
  <c r="E22" i="2"/>
  <c r="F22" i="2"/>
  <c r="C20" i="2"/>
  <c r="B20" i="2"/>
  <c r="D20" i="2"/>
  <c r="C19" i="2"/>
  <c r="B19" i="2"/>
  <c r="D19" i="2"/>
  <c r="C18" i="2"/>
  <c r="B18" i="2"/>
  <c r="D18" i="2"/>
  <c r="C17" i="2"/>
  <c r="B17" i="2"/>
  <c r="D17" i="2"/>
  <c r="C16" i="2"/>
  <c r="B16" i="2"/>
  <c r="D16" i="2"/>
  <c r="Y15" i="2"/>
  <c r="C15" i="2"/>
  <c r="B15" i="2"/>
  <c r="D15" i="2"/>
  <c r="C14" i="2"/>
  <c r="B14" i="2"/>
  <c r="D14" i="2"/>
  <c r="V14" i="2"/>
  <c r="C13" i="2"/>
  <c r="B13" i="2"/>
  <c r="D13" i="2"/>
  <c r="V13" i="2"/>
  <c r="C12" i="2"/>
  <c r="B12" i="2"/>
  <c r="D12" i="2"/>
  <c r="V12" i="2"/>
  <c r="C11" i="2"/>
  <c r="B11" i="2"/>
  <c r="D11" i="2"/>
  <c r="C10" i="2"/>
  <c r="B10" i="2"/>
  <c r="D10" i="2"/>
  <c r="V10" i="2"/>
  <c r="C9" i="2"/>
  <c r="B9" i="2"/>
  <c r="D9" i="2"/>
  <c r="C8" i="2"/>
  <c r="B8" i="2"/>
  <c r="D8" i="2"/>
  <c r="C7" i="2"/>
  <c r="B7" i="2"/>
  <c r="D7" i="2"/>
  <c r="C6" i="2"/>
  <c r="B6" i="2"/>
  <c r="D6" i="2"/>
  <c r="C5" i="2"/>
  <c r="B5" i="2"/>
  <c r="D5" i="2"/>
  <c r="C4" i="2"/>
  <c r="B4" i="2"/>
  <c r="D4" i="2"/>
  <c r="V4" i="2"/>
  <c r="E30" i="2"/>
  <c r="F30" i="2"/>
  <c r="E7" i="2"/>
  <c r="F7" i="2"/>
  <c r="P7" i="2"/>
  <c r="P11" i="2"/>
  <c r="P15" i="2"/>
  <c r="P19" i="2"/>
  <c r="P23" i="2"/>
  <c r="P27" i="2"/>
  <c r="P31" i="2"/>
  <c r="P35" i="2"/>
  <c r="P39" i="2"/>
  <c r="P43" i="2"/>
  <c r="P47" i="2"/>
  <c r="P51" i="2"/>
  <c r="P55" i="2"/>
  <c r="P59" i="2"/>
  <c r="P63" i="2"/>
  <c r="P67" i="2"/>
  <c r="P71" i="2"/>
  <c r="P75" i="2"/>
  <c r="P79" i="2"/>
  <c r="P83" i="2"/>
  <c r="P87" i="2"/>
  <c r="P91" i="2"/>
  <c r="P6" i="2"/>
  <c r="P8" i="2"/>
  <c r="P12" i="2"/>
  <c r="P16" i="2"/>
  <c r="P20" i="2"/>
  <c r="P24" i="2"/>
  <c r="P28" i="2"/>
  <c r="P32" i="2"/>
  <c r="P36" i="2"/>
  <c r="P40" i="2"/>
  <c r="P44" i="2"/>
  <c r="P48" i="2"/>
  <c r="P52" i="2"/>
  <c r="P56" i="2"/>
  <c r="P60" i="2"/>
  <c r="P64" i="2"/>
  <c r="P68" i="2"/>
  <c r="P72" i="2"/>
  <c r="P76" i="2"/>
  <c r="P80" i="2"/>
  <c r="P84" i="2"/>
  <c r="P88" i="2"/>
  <c r="P92" i="2"/>
  <c r="P5" i="2"/>
  <c r="P9" i="2"/>
  <c r="P13" i="2"/>
  <c r="P17" i="2"/>
  <c r="P21" i="2"/>
  <c r="P25" i="2"/>
  <c r="P29" i="2"/>
  <c r="P33" i="2"/>
  <c r="P37" i="2"/>
  <c r="P41" i="2"/>
  <c r="P45" i="2"/>
  <c r="P49" i="2"/>
  <c r="P53" i="2"/>
  <c r="P57" i="2"/>
  <c r="P61" i="2"/>
  <c r="P65" i="2"/>
  <c r="P69" i="2"/>
  <c r="P73" i="2"/>
  <c r="P77" i="2"/>
  <c r="P81" i="2"/>
  <c r="P85" i="2"/>
  <c r="P89" i="2"/>
  <c r="P93" i="2"/>
  <c r="P10" i="2"/>
  <c r="P14" i="2"/>
  <c r="P18" i="2"/>
  <c r="P22" i="2"/>
  <c r="P26" i="2"/>
  <c r="P30" i="2"/>
  <c r="P34" i="2"/>
  <c r="P38" i="2"/>
  <c r="P42" i="2"/>
  <c r="P46" i="2"/>
  <c r="P50" i="2"/>
  <c r="P54" i="2"/>
  <c r="P58" i="2"/>
  <c r="P62" i="2"/>
  <c r="P66" i="2"/>
  <c r="P70" i="2"/>
  <c r="P74" i="2"/>
  <c r="P78" i="2"/>
  <c r="P94" i="2"/>
  <c r="P82" i="2"/>
  <c r="P86" i="2"/>
  <c r="P90" i="2"/>
  <c r="E62" i="2"/>
  <c r="F62" i="2"/>
  <c r="C64" i="7"/>
  <c r="E66" i="2"/>
  <c r="F66" i="2"/>
  <c r="C68" i="7"/>
  <c r="E76" i="2"/>
  <c r="F76" i="2"/>
  <c r="E78" i="2"/>
  <c r="F78" i="2"/>
  <c r="E25" i="2"/>
  <c r="F25" i="2"/>
  <c r="C27" i="7"/>
  <c r="E27" i="2"/>
  <c r="F27" i="2"/>
  <c r="N27" i="2"/>
  <c r="O5" i="11"/>
  <c r="P5" i="9"/>
  <c r="K13" i="12"/>
  <c r="L13" i="12"/>
  <c r="M13" i="12"/>
  <c r="E450" i="13"/>
  <c r="E80" i="2"/>
  <c r="F80" i="2"/>
  <c r="G450" i="13"/>
  <c r="I450" i="13"/>
  <c r="D10" i="6"/>
  <c r="E10" i="6"/>
  <c r="F10" i="6"/>
  <c r="D9" i="6"/>
  <c r="E9" i="6"/>
  <c r="F9" i="6"/>
  <c r="E82" i="2"/>
  <c r="F82" i="2"/>
  <c r="C84" i="7"/>
  <c r="E9" i="2"/>
  <c r="F9" i="2"/>
  <c r="C11" i="7"/>
  <c r="V8" i="2"/>
  <c r="E60" i="2"/>
  <c r="F60" i="2"/>
  <c r="E63" i="2"/>
  <c r="F63" i="2"/>
  <c r="C65" i="7"/>
  <c r="E72" i="2"/>
  <c r="F72" i="2"/>
  <c r="N72" i="2"/>
  <c r="E81" i="2"/>
  <c r="F81" i="2"/>
  <c r="C83" i="7"/>
  <c r="E77" i="2"/>
  <c r="F77" i="2"/>
  <c r="C79" i="7"/>
  <c r="E26" i="2"/>
  <c r="F26" i="2"/>
  <c r="C28" i="7"/>
  <c r="E67" i="2"/>
  <c r="F67" i="2"/>
  <c r="N67" i="2"/>
  <c r="E74" i="2"/>
  <c r="F74" i="2"/>
  <c r="C76" i="7"/>
  <c r="K14" i="12"/>
  <c r="L14" i="12"/>
  <c r="M14" i="12"/>
  <c r="C62" i="7"/>
  <c r="N60" i="2"/>
  <c r="F10" i="9"/>
  <c r="V15" i="2"/>
  <c r="N66" i="2"/>
  <c r="E61" i="2"/>
  <c r="F61" i="2"/>
  <c r="E23" i="2"/>
  <c r="F23" i="2"/>
  <c r="N23" i="2"/>
  <c r="E64" i="2"/>
  <c r="F64" i="2"/>
  <c r="E68" i="2"/>
  <c r="F68" i="2"/>
  <c r="E73" i="2"/>
  <c r="F73" i="2"/>
  <c r="C75" i="7"/>
  <c r="E75" i="2"/>
  <c r="F75" i="2"/>
  <c r="C77" i="7"/>
  <c r="E79" i="2"/>
  <c r="F79" i="2"/>
  <c r="C81" i="7"/>
  <c r="E69" i="2"/>
  <c r="F69" i="2"/>
  <c r="C71" i="7"/>
  <c r="E71" i="2"/>
  <c r="F71" i="2"/>
  <c r="C73" i="7"/>
  <c r="E28" i="2"/>
  <c r="F28" i="2"/>
  <c r="C30" i="7"/>
  <c r="E32" i="2"/>
  <c r="F32" i="2"/>
  <c r="G7" i="11"/>
  <c r="E65" i="2"/>
  <c r="F65" i="2"/>
  <c r="G17" i="9"/>
  <c r="C24" i="7"/>
  <c r="N22" i="2"/>
  <c r="G21" i="9"/>
  <c r="C9" i="7"/>
  <c r="N7" i="2"/>
  <c r="C29" i="7"/>
  <c r="V5" i="2"/>
  <c r="E6" i="2"/>
  <c r="F6" i="2"/>
  <c r="G25" i="9"/>
  <c r="G5" i="11"/>
  <c r="C32" i="7"/>
  <c r="N30" i="2"/>
  <c r="E5" i="2"/>
  <c r="F5" i="2"/>
  <c r="F13" i="9"/>
  <c r="V18" i="2"/>
  <c r="F14" i="9"/>
  <c r="V19" i="2"/>
  <c r="F25" i="9"/>
  <c r="F5" i="11"/>
  <c r="V30" i="2"/>
  <c r="C80" i="7"/>
  <c r="N78" i="2"/>
  <c r="F6" i="9"/>
  <c r="E12" i="2"/>
  <c r="F12" i="2"/>
  <c r="V11" i="2"/>
  <c r="F9" i="9"/>
  <c r="E15" i="2"/>
  <c r="F15" i="2"/>
  <c r="V24" i="2"/>
  <c r="F19" i="9"/>
  <c r="F32" i="9"/>
  <c r="F12" i="11"/>
  <c r="V37" i="2"/>
  <c r="E38" i="2"/>
  <c r="F38" i="2"/>
  <c r="F36" i="9"/>
  <c r="F16" i="11"/>
  <c r="V41" i="2"/>
  <c r="E42" i="2"/>
  <c r="F42" i="2"/>
  <c r="F50" i="9"/>
  <c r="E56" i="2"/>
  <c r="F56" i="2"/>
  <c r="V55" i="2"/>
  <c r="F11" i="9"/>
  <c r="V16" i="2"/>
  <c r="F12" i="9"/>
  <c r="V17" i="2"/>
  <c r="F15" i="9"/>
  <c r="V20" i="2"/>
  <c r="E21" i="2"/>
  <c r="F21" i="2"/>
  <c r="G20" i="9"/>
  <c r="F23" i="9"/>
  <c r="V28" i="2"/>
  <c r="F7" i="11"/>
  <c r="F27" i="9"/>
  <c r="E33" i="2"/>
  <c r="F33" i="2"/>
  <c r="V32" i="2"/>
  <c r="F15" i="11"/>
  <c r="F35" i="9"/>
  <c r="V40" i="2"/>
  <c r="E41" i="2"/>
  <c r="F41" i="2"/>
  <c r="V6" i="2"/>
  <c r="F16" i="9"/>
  <c r="V21" i="2"/>
  <c r="F20" i="9"/>
  <c r="V25" i="2"/>
  <c r="E29" i="2"/>
  <c r="F29" i="2"/>
  <c r="E31" i="2"/>
  <c r="F31" i="2"/>
  <c r="F33" i="9"/>
  <c r="F13" i="11"/>
  <c r="V38" i="2"/>
  <c r="E39" i="2"/>
  <c r="F39" i="2"/>
  <c r="F46" i="9"/>
  <c r="E52" i="2"/>
  <c r="F52" i="2"/>
  <c r="V51" i="2"/>
  <c r="F7" i="9"/>
  <c r="E13" i="2"/>
  <c r="F13" i="2"/>
  <c r="F18" i="9"/>
  <c r="V23" i="2"/>
  <c r="V27" i="2"/>
  <c r="F22" i="9"/>
  <c r="F24" i="9"/>
  <c r="F4" i="11"/>
  <c r="V29" i="2"/>
  <c r="F6" i="11"/>
  <c r="F26" i="9"/>
  <c r="V31" i="2"/>
  <c r="F5" i="9"/>
  <c r="E11" i="2"/>
  <c r="F11" i="2"/>
  <c r="E8" i="2"/>
  <c r="F8" i="2"/>
  <c r="V7" i="2"/>
  <c r="F4" i="9"/>
  <c r="E10" i="2"/>
  <c r="F10" i="2"/>
  <c r="V9" i="2"/>
  <c r="F8" i="9"/>
  <c r="E14" i="2"/>
  <c r="F14" i="2"/>
  <c r="E16" i="2"/>
  <c r="F16" i="2"/>
  <c r="E17" i="2"/>
  <c r="F17" i="2"/>
  <c r="E18" i="2"/>
  <c r="F18" i="2"/>
  <c r="E19" i="2"/>
  <c r="F19" i="2"/>
  <c r="E20" i="2"/>
  <c r="F20" i="2"/>
  <c r="F17" i="9"/>
  <c r="V22" i="2"/>
  <c r="E24" i="2"/>
  <c r="F24" i="2"/>
  <c r="F21" i="9"/>
  <c r="V26" i="2"/>
  <c r="F14" i="11"/>
  <c r="F34" i="9"/>
  <c r="V39" i="2"/>
  <c r="E40" i="2"/>
  <c r="F40" i="2"/>
  <c r="F22" i="11"/>
  <c r="F42" i="9"/>
  <c r="E48" i="2"/>
  <c r="F48" i="2"/>
  <c r="V47" i="2"/>
  <c r="F17" i="11"/>
  <c r="F37" i="9"/>
  <c r="V42" i="2"/>
  <c r="F18" i="11"/>
  <c r="F38" i="9"/>
  <c r="V43" i="2"/>
  <c r="F19" i="11"/>
  <c r="F39" i="9"/>
  <c r="V44" i="2"/>
  <c r="F40" i="9"/>
  <c r="F20" i="11"/>
  <c r="E46" i="2"/>
  <c r="F46" i="2"/>
  <c r="V45" i="2"/>
  <c r="F21" i="11"/>
  <c r="F41" i="9"/>
  <c r="E47" i="2"/>
  <c r="F47" i="2"/>
  <c r="V46" i="2"/>
  <c r="F45" i="9"/>
  <c r="E51" i="2"/>
  <c r="F51" i="2"/>
  <c r="V50" i="2"/>
  <c r="F49" i="9"/>
  <c r="E55" i="2"/>
  <c r="F55" i="2"/>
  <c r="V54" i="2"/>
  <c r="E59" i="2"/>
  <c r="F59" i="2"/>
  <c r="V58" i="2"/>
  <c r="C82" i="7"/>
  <c r="N80" i="2"/>
  <c r="E89" i="2"/>
  <c r="F89" i="2"/>
  <c r="V88" i="2"/>
  <c r="F44" i="9"/>
  <c r="E50" i="2"/>
  <c r="F50" i="2"/>
  <c r="V49" i="2"/>
  <c r="F48" i="9"/>
  <c r="E54" i="2"/>
  <c r="F54" i="2"/>
  <c r="V53" i="2"/>
  <c r="E58" i="2"/>
  <c r="F58" i="2"/>
  <c r="V57" i="2"/>
  <c r="N77" i="2"/>
  <c r="E85" i="2"/>
  <c r="F85" i="2"/>
  <c r="V84" i="2"/>
  <c r="E94" i="2"/>
  <c r="F94" i="2"/>
  <c r="V93" i="2"/>
  <c r="F28" i="9"/>
  <c r="F8" i="11"/>
  <c r="E34" i="2"/>
  <c r="F34" i="2"/>
  <c r="V33" i="2"/>
  <c r="F29" i="9"/>
  <c r="F9" i="11"/>
  <c r="E35" i="2"/>
  <c r="F35" i="2"/>
  <c r="V34" i="2"/>
  <c r="F10" i="11"/>
  <c r="F30" i="9"/>
  <c r="E36" i="2"/>
  <c r="F36" i="2"/>
  <c r="V35" i="2"/>
  <c r="F11" i="11"/>
  <c r="F31" i="9"/>
  <c r="V36" i="2"/>
  <c r="E37" i="2"/>
  <c r="F37" i="2"/>
  <c r="E43" i="2"/>
  <c r="F43" i="2"/>
  <c r="E44" i="2"/>
  <c r="F44" i="2"/>
  <c r="E45" i="2"/>
  <c r="F45" i="2"/>
  <c r="F23" i="11"/>
  <c r="F43" i="9"/>
  <c r="E49" i="2"/>
  <c r="F49" i="2"/>
  <c r="V48" i="2"/>
  <c r="F47" i="9"/>
  <c r="E53" i="2"/>
  <c r="F53" i="2"/>
  <c r="V52" i="2"/>
  <c r="E57" i="2"/>
  <c r="F57" i="2"/>
  <c r="V56" i="2"/>
  <c r="N76" i="2"/>
  <c r="C78" i="7"/>
  <c r="V59" i="2"/>
  <c r="V60" i="2"/>
  <c r="V61" i="2"/>
  <c r="V62" i="2"/>
  <c r="V63" i="2"/>
  <c r="V64" i="2"/>
  <c r="V65" i="2"/>
  <c r="V66" i="2"/>
  <c r="V67" i="2"/>
  <c r="V68" i="2"/>
  <c r="E70" i="2"/>
  <c r="F70" i="2"/>
  <c r="V69" i="2"/>
  <c r="E86" i="2"/>
  <c r="F86" i="2"/>
  <c r="V85" i="2"/>
  <c r="E90" i="2"/>
  <c r="F90" i="2"/>
  <c r="V89" i="2"/>
  <c r="E93" i="2"/>
  <c r="F93" i="2"/>
  <c r="V92" i="2"/>
  <c r="E87" i="2"/>
  <c r="F87" i="2"/>
  <c r="V86" i="2"/>
  <c r="E92" i="2"/>
  <c r="F92" i="2"/>
  <c r="V91" i="2"/>
  <c r="E83" i="2"/>
  <c r="F83" i="2"/>
  <c r="V82" i="2"/>
  <c r="E84" i="2"/>
  <c r="F84" i="2"/>
  <c r="V83" i="2"/>
  <c r="E88" i="2"/>
  <c r="F88" i="2"/>
  <c r="V87" i="2"/>
  <c r="E91" i="2"/>
  <c r="F91" i="2"/>
  <c r="V90" i="2"/>
  <c r="B11" i="9"/>
  <c r="B11" i="11"/>
  <c r="V70" i="2"/>
  <c r="V71" i="2"/>
  <c r="V72" i="2"/>
  <c r="V73" i="2"/>
  <c r="V74" i="2"/>
  <c r="V75" i="2"/>
  <c r="V76" i="2"/>
  <c r="V77" i="2"/>
  <c r="V78" i="2"/>
  <c r="V79" i="2"/>
  <c r="V80" i="2"/>
  <c r="V81" i="2"/>
  <c r="Y97" i="2"/>
  <c r="N25" i="2"/>
  <c r="N62" i="2"/>
  <c r="P7" i="9"/>
  <c r="P11" i="9"/>
  <c r="P15" i="9"/>
  <c r="P19" i="9"/>
  <c r="P23" i="9"/>
  <c r="P27" i="9"/>
  <c r="P31" i="9"/>
  <c r="P35" i="9"/>
  <c r="P39" i="9"/>
  <c r="P43" i="9"/>
  <c r="P47" i="9"/>
  <c r="P6" i="9"/>
  <c r="P13" i="9"/>
  <c r="P21" i="9"/>
  <c r="P29" i="9"/>
  <c r="P37" i="9"/>
  <c r="P45" i="9"/>
  <c r="P14" i="9"/>
  <c r="P22" i="9"/>
  <c r="P30" i="9"/>
  <c r="P38" i="9"/>
  <c r="P46" i="9"/>
  <c r="P8" i="9"/>
  <c r="P12" i="9"/>
  <c r="P16" i="9"/>
  <c r="P20" i="9"/>
  <c r="P24" i="9"/>
  <c r="P28" i="9"/>
  <c r="P32" i="9"/>
  <c r="P36" i="9"/>
  <c r="P40" i="9"/>
  <c r="P44" i="9"/>
  <c r="P48" i="9"/>
  <c r="P9" i="9"/>
  <c r="P17" i="9"/>
  <c r="P25" i="9"/>
  <c r="P33" i="9"/>
  <c r="P41" i="9"/>
  <c r="P49" i="9"/>
  <c r="P10" i="9"/>
  <c r="P18" i="9"/>
  <c r="P26" i="9"/>
  <c r="P34" i="9"/>
  <c r="P42" i="9"/>
  <c r="P50" i="9"/>
  <c r="G22" i="9"/>
  <c r="O9" i="11"/>
  <c r="O13" i="11"/>
  <c r="O17" i="11"/>
  <c r="O21" i="11"/>
  <c r="O22" i="11"/>
  <c r="O7" i="11"/>
  <c r="O15" i="11"/>
  <c r="O23" i="11"/>
  <c r="O8" i="11"/>
  <c r="O16" i="11"/>
  <c r="O20" i="11"/>
  <c r="O10" i="11"/>
  <c r="O14" i="11"/>
  <c r="O18" i="11"/>
  <c r="O11" i="11"/>
  <c r="O19" i="11"/>
  <c r="O12" i="11"/>
  <c r="O6" i="11"/>
  <c r="N74" i="2"/>
  <c r="D79" i="7"/>
  <c r="U77" i="2"/>
  <c r="N82" i="2"/>
  <c r="N81" i="2"/>
  <c r="N73" i="2"/>
  <c r="C74" i="7"/>
  <c r="D74" i="7"/>
  <c r="U72" i="2"/>
  <c r="C69" i="7"/>
  <c r="D69" i="7"/>
  <c r="U67" i="2"/>
  <c r="N9" i="2"/>
  <c r="G18" i="9"/>
  <c r="C25" i="7"/>
  <c r="D25" i="7"/>
  <c r="U23" i="2"/>
  <c r="C34" i="7"/>
  <c r="D34" i="7"/>
  <c r="H27" i="9"/>
  <c r="N63" i="2"/>
  <c r="N28" i="2"/>
  <c r="N26" i="2"/>
  <c r="N32" i="2"/>
  <c r="D28" i="7"/>
  <c r="U26" i="2"/>
  <c r="D24" i="7"/>
  <c r="H17" i="9"/>
  <c r="D65" i="7"/>
  <c r="U63" i="2"/>
  <c r="D9" i="7"/>
  <c r="U7" i="2"/>
  <c r="D32" i="7"/>
  <c r="H25" i="9"/>
  <c r="D75" i="7"/>
  <c r="U73" i="2"/>
  <c r="D68" i="7"/>
  <c r="U66" i="2"/>
  <c r="D64" i="7"/>
  <c r="U62" i="2"/>
  <c r="D81" i="7"/>
  <c r="U79" i="2"/>
  <c r="D84" i="7"/>
  <c r="U82" i="2"/>
  <c r="D11" i="7"/>
  <c r="H4" i="9"/>
  <c r="D62" i="7"/>
  <c r="U60" i="2"/>
  <c r="D83" i="7"/>
  <c r="U81" i="2"/>
  <c r="D80" i="7"/>
  <c r="U78" i="2"/>
  <c r="D82" i="7"/>
  <c r="U80" i="2"/>
  <c r="D76" i="7"/>
  <c r="U74" i="2"/>
  <c r="D27" i="7"/>
  <c r="H20" i="9"/>
  <c r="D30" i="7"/>
  <c r="H23" i="9"/>
  <c r="D73" i="7"/>
  <c r="U71" i="2"/>
  <c r="D78" i="7"/>
  <c r="U76" i="2"/>
  <c r="D29" i="7"/>
  <c r="H22" i="9"/>
  <c r="D71" i="7"/>
  <c r="U69" i="2"/>
  <c r="D77" i="7"/>
  <c r="U75" i="2"/>
  <c r="N79" i="2"/>
  <c r="C66" i="7"/>
  <c r="D66" i="7"/>
  <c r="U64" i="2"/>
  <c r="N64" i="2"/>
  <c r="N75" i="2"/>
  <c r="N71" i="2"/>
  <c r="N69" i="2"/>
  <c r="G27" i="9"/>
  <c r="G23" i="9"/>
  <c r="C70" i="7"/>
  <c r="D70" i="7"/>
  <c r="U68" i="2"/>
  <c r="N68" i="2"/>
  <c r="C67" i="7"/>
  <c r="D67" i="7"/>
  <c r="U65" i="2"/>
  <c r="N65" i="2"/>
  <c r="C63" i="7"/>
  <c r="D63" i="7"/>
  <c r="U61" i="2"/>
  <c r="N61" i="2"/>
  <c r="G19" i="11"/>
  <c r="G39" i="9"/>
  <c r="C46" i="7"/>
  <c r="D46" i="7"/>
  <c r="H39" i="9"/>
  <c r="N44" i="2"/>
  <c r="C60" i="7"/>
  <c r="D60" i="7"/>
  <c r="U58" i="2"/>
  <c r="N58" i="2"/>
  <c r="G46" i="9"/>
  <c r="C53" i="7"/>
  <c r="D53" i="7"/>
  <c r="H46" i="9"/>
  <c r="N51" i="2"/>
  <c r="G23" i="11"/>
  <c r="G43" i="9"/>
  <c r="C50" i="7"/>
  <c r="D50" i="7"/>
  <c r="U48" i="2"/>
  <c r="N48" i="2"/>
  <c r="G14" i="9"/>
  <c r="C21" i="7"/>
  <c r="D21" i="7"/>
  <c r="N19" i="2"/>
  <c r="G9" i="9"/>
  <c r="C16" i="7"/>
  <c r="D16" i="7"/>
  <c r="H9" i="9"/>
  <c r="N14" i="2"/>
  <c r="G6" i="9"/>
  <c r="C13" i="7"/>
  <c r="D13" i="7"/>
  <c r="N11" i="2"/>
  <c r="G16" i="11"/>
  <c r="G36" i="9"/>
  <c r="C43" i="7"/>
  <c r="D43" i="7"/>
  <c r="H36" i="9"/>
  <c r="N41" i="2"/>
  <c r="C8" i="7"/>
  <c r="D8" i="7"/>
  <c r="U6" i="2"/>
  <c r="N6" i="2"/>
  <c r="C86" i="7"/>
  <c r="D86" i="7"/>
  <c r="U84" i="2"/>
  <c r="N84" i="2"/>
  <c r="G48" i="9"/>
  <c r="C55" i="7"/>
  <c r="D55" i="7"/>
  <c r="H48" i="9"/>
  <c r="N53" i="2"/>
  <c r="G45" i="9"/>
  <c r="C52" i="7"/>
  <c r="D52" i="7"/>
  <c r="H45" i="9"/>
  <c r="N50" i="2"/>
  <c r="G22" i="11"/>
  <c r="G42" i="9"/>
  <c r="C49" i="7"/>
  <c r="D49" i="7"/>
  <c r="H42" i="9"/>
  <c r="N47" i="2"/>
  <c r="G13" i="9"/>
  <c r="C20" i="7"/>
  <c r="D20" i="7"/>
  <c r="H13" i="9"/>
  <c r="N18" i="2"/>
  <c r="G14" i="11"/>
  <c r="G34" i="9"/>
  <c r="C41" i="7"/>
  <c r="D41" i="7"/>
  <c r="H34" i="9"/>
  <c r="N39" i="2"/>
  <c r="G24" i="9"/>
  <c r="C31" i="7"/>
  <c r="D31" i="7"/>
  <c r="H4" i="11"/>
  <c r="N29" i="2"/>
  <c r="G16" i="9"/>
  <c r="C23" i="7"/>
  <c r="D23" i="7"/>
  <c r="H16" i="9"/>
  <c r="N21" i="2"/>
  <c r="C58" i="7"/>
  <c r="D58" i="7"/>
  <c r="U56" i="2"/>
  <c r="N56" i="2"/>
  <c r="G37" i="9"/>
  <c r="G17" i="11"/>
  <c r="C44" i="7"/>
  <c r="D44" i="7"/>
  <c r="U42" i="2"/>
  <c r="N42" i="2"/>
  <c r="C94" i="7"/>
  <c r="D94" i="7"/>
  <c r="U92" i="2"/>
  <c r="N92" i="2"/>
  <c r="C89" i="7"/>
  <c r="D89" i="7"/>
  <c r="U87" i="2"/>
  <c r="N87" i="2"/>
  <c r="N90" i="2"/>
  <c r="C92" i="7"/>
  <c r="D92" i="7"/>
  <c r="U90" i="2"/>
  <c r="C85" i="7"/>
  <c r="D85" i="7"/>
  <c r="U83" i="2"/>
  <c r="N83" i="2"/>
  <c r="C96" i="7"/>
  <c r="D96" i="7"/>
  <c r="U94" i="2"/>
  <c r="N94" i="2"/>
  <c r="G15" i="9"/>
  <c r="C22" i="7"/>
  <c r="D22" i="7"/>
  <c r="H15" i="9"/>
  <c r="N20" i="2"/>
  <c r="G11" i="9"/>
  <c r="C18" i="7"/>
  <c r="D18" i="7"/>
  <c r="H11" i="9"/>
  <c r="N16" i="2"/>
  <c r="G5" i="9"/>
  <c r="C12" i="7"/>
  <c r="D12" i="7"/>
  <c r="H5" i="9"/>
  <c r="N10" i="2"/>
  <c r="G8" i="9"/>
  <c r="C15" i="7"/>
  <c r="D15" i="7"/>
  <c r="H8" i="9"/>
  <c r="N13" i="2"/>
  <c r="G8" i="11"/>
  <c r="G28" i="9"/>
  <c r="C35" i="7"/>
  <c r="D35" i="7"/>
  <c r="U33" i="2"/>
  <c r="N33" i="2"/>
  <c r="G10" i="9"/>
  <c r="C17" i="7"/>
  <c r="D17" i="7"/>
  <c r="U15" i="2"/>
  <c r="N15" i="2"/>
  <c r="G7" i="9"/>
  <c r="C14" i="7"/>
  <c r="D14" i="7"/>
  <c r="U12" i="2"/>
  <c r="N12" i="2"/>
  <c r="C88" i="7"/>
  <c r="D88" i="7"/>
  <c r="U86" i="2"/>
  <c r="N86" i="2"/>
  <c r="G20" i="11"/>
  <c r="G40" i="9"/>
  <c r="C47" i="7"/>
  <c r="D47" i="7"/>
  <c r="H40" i="9"/>
  <c r="N45" i="2"/>
  <c r="G29" i="9"/>
  <c r="G9" i="11"/>
  <c r="C36" i="7"/>
  <c r="D36" i="7"/>
  <c r="H29" i="9"/>
  <c r="N34" i="2"/>
  <c r="N85" i="2"/>
  <c r="C87" i="7"/>
  <c r="D87" i="7"/>
  <c r="U85" i="2"/>
  <c r="C91" i="7"/>
  <c r="D91" i="7"/>
  <c r="U89" i="2"/>
  <c r="N89" i="2"/>
  <c r="G41" i="9"/>
  <c r="G21" i="11"/>
  <c r="C48" i="7"/>
  <c r="D48" i="7"/>
  <c r="H41" i="9"/>
  <c r="N46" i="2"/>
  <c r="G33" i="9"/>
  <c r="G13" i="11"/>
  <c r="C40" i="7"/>
  <c r="D40" i="7"/>
  <c r="H33" i="9"/>
  <c r="N38" i="2"/>
  <c r="C7" i="7"/>
  <c r="D7" i="7"/>
  <c r="U5" i="2"/>
  <c r="N5" i="2"/>
  <c r="C90" i="7"/>
  <c r="D90" i="7"/>
  <c r="U88" i="2"/>
  <c r="N88" i="2"/>
  <c r="C93" i="7"/>
  <c r="D93" i="7"/>
  <c r="U91" i="2"/>
  <c r="N91" i="2"/>
  <c r="C95" i="7"/>
  <c r="D95" i="7"/>
  <c r="U93" i="2"/>
  <c r="N93" i="2"/>
  <c r="C72" i="7"/>
  <c r="D72" i="7"/>
  <c r="U70" i="2"/>
  <c r="N70" i="2"/>
  <c r="G44" i="9"/>
  <c r="C51" i="7"/>
  <c r="D51" i="7"/>
  <c r="U49" i="2"/>
  <c r="N49" i="2"/>
  <c r="G18" i="11"/>
  <c r="G38" i="9"/>
  <c r="C45" i="7"/>
  <c r="D45" i="7"/>
  <c r="H38" i="9"/>
  <c r="N43" i="2"/>
  <c r="G11" i="11"/>
  <c r="G31" i="9"/>
  <c r="N36" i="2"/>
  <c r="C38" i="7"/>
  <c r="D38" i="7"/>
  <c r="U36" i="2"/>
  <c r="C59" i="7"/>
  <c r="D59" i="7"/>
  <c r="U57" i="2"/>
  <c r="N57" i="2"/>
  <c r="G32" i="9"/>
  <c r="G12" i="11"/>
  <c r="C39" i="7"/>
  <c r="D39" i="7"/>
  <c r="H32" i="9"/>
  <c r="N37" i="2"/>
  <c r="G30" i="9"/>
  <c r="G10" i="11"/>
  <c r="C37" i="7"/>
  <c r="D37" i="7"/>
  <c r="H30" i="9"/>
  <c r="N35" i="2"/>
  <c r="G49" i="9"/>
  <c r="C56" i="7"/>
  <c r="D56" i="7"/>
  <c r="U54" i="2"/>
  <c r="N54" i="2"/>
  <c r="C61" i="7"/>
  <c r="D61" i="7"/>
  <c r="U59" i="2"/>
  <c r="N59" i="2"/>
  <c r="G50" i="9"/>
  <c r="C57" i="7"/>
  <c r="D57" i="7"/>
  <c r="H50" i="9"/>
  <c r="N55" i="2"/>
  <c r="G15" i="11"/>
  <c r="G35" i="9"/>
  <c r="C42" i="7"/>
  <c r="D42" i="7"/>
  <c r="H15" i="11"/>
  <c r="N40" i="2"/>
  <c r="G19" i="9"/>
  <c r="C26" i="7"/>
  <c r="D26" i="7"/>
  <c r="H19" i="9"/>
  <c r="N24" i="2"/>
  <c r="G12" i="9"/>
  <c r="C19" i="7"/>
  <c r="D19" i="7"/>
  <c r="U17" i="2"/>
  <c r="N17" i="2"/>
  <c r="C10" i="7"/>
  <c r="D10" i="7"/>
  <c r="U8" i="2"/>
  <c r="N8" i="2"/>
  <c r="G47" i="9"/>
  <c r="N52" i="2"/>
  <c r="C54" i="7"/>
  <c r="D54" i="7"/>
  <c r="U52" i="2"/>
  <c r="G26" i="9"/>
  <c r="G6" i="11"/>
  <c r="C33" i="7"/>
  <c r="D33" i="7"/>
  <c r="H6" i="11"/>
  <c r="N31" i="2"/>
  <c r="U22" i="2"/>
  <c r="U27" i="2"/>
  <c r="H21" i="9"/>
  <c r="H5" i="11"/>
  <c r="U44" i="2"/>
  <c r="H43" i="9"/>
  <c r="U30" i="2"/>
  <c r="H28" i="9"/>
  <c r="H19" i="11"/>
  <c r="H18" i="9"/>
  <c r="H26" i="9"/>
  <c r="U14" i="2"/>
  <c r="U28" i="2"/>
  <c r="H20" i="11"/>
  <c r="H37" i="9"/>
  <c r="H17" i="11"/>
  <c r="U39" i="2"/>
  <c r="U45" i="2"/>
  <c r="H14" i="11"/>
  <c r="H9" i="11"/>
  <c r="U9" i="2"/>
  <c r="U34" i="2"/>
  <c r="U50" i="2"/>
  <c r="U47" i="2"/>
  <c r="H22" i="11"/>
  <c r="U20" i="2"/>
  <c r="H10" i="9"/>
  <c r="U25" i="2"/>
  <c r="U13" i="2"/>
  <c r="U32" i="2"/>
  <c r="H8" i="11"/>
  <c r="H21" i="11"/>
  <c r="H12" i="9"/>
  <c r="H12" i="11"/>
  <c r="U51" i="2"/>
  <c r="H7" i="11"/>
  <c r="U41" i="2"/>
  <c r="H10" i="11"/>
  <c r="H16" i="11"/>
  <c r="H7" i="9"/>
  <c r="U18" i="2"/>
  <c r="H23" i="11"/>
  <c r="U53" i="2"/>
  <c r="U55" i="2"/>
  <c r="U31" i="2"/>
  <c r="H13" i="11"/>
  <c r="H49" i="9"/>
  <c r="H47" i="9"/>
  <c r="U40" i="2"/>
  <c r="U43" i="2"/>
  <c r="U35" i="2"/>
  <c r="H44" i="9"/>
  <c r="U37" i="2"/>
  <c r="H31" i="9"/>
  <c r="U10" i="2"/>
  <c r="H11" i="11"/>
  <c r="U29" i="2"/>
  <c r="U24" i="2"/>
  <c r="U46" i="2"/>
  <c r="U21" i="2"/>
  <c r="H24" i="9"/>
  <c r="U38" i="2"/>
  <c r="H14" i="9"/>
  <c r="U19" i="2"/>
  <c r="H18" i="11"/>
  <c r="U16" i="2"/>
  <c r="H35" i="9"/>
  <c r="H6" i="9"/>
  <c r="U11" i="2"/>
  <c r="H24" i="11"/>
  <c r="H51" i="9"/>
  <c r="Q86" i="2"/>
  <c r="R86" i="2"/>
  <c r="S86" i="2"/>
  <c r="T86" i="2"/>
  <c r="Q77" i="2"/>
  <c r="R77" i="2"/>
  <c r="S77" i="2"/>
  <c r="T77" i="2"/>
  <c r="Q76" i="2"/>
  <c r="R76" i="2"/>
  <c r="S76" i="2"/>
  <c r="T76" i="2"/>
  <c r="Q83" i="2"/>
  <c r="R83" i="2"/>
  <c r="S83" i="2"/>
  <c r="T83" i="2"/>
  <c r="Q71" i="2"/>
  <c r="R71" i="2"/>
  <c r="S71" i="2"/>
  <c r="T71" i="2"/>
  <c r="Q64" i="2"/>
  <c r="R64" i="2"/>
  <c r="S64" i="2"/>
  <c r="T64" i="2"/>
  <c r="Q94" i="2"/>
  <c r="R94" i="2"/>
  <c r="S94" i="2"/>
  <c r="T94" i="2"/>
  <c r="Q73" i="2"/>
  <c r="R73" i="2"/>
  <c r="S73" i="2"/>
  <c r="T73" i="2"/>
  <c r="Q61" i="2"/>
  <c r="R61" i="2"/>
  <c r="S61" i="2"/>
  <c r="T61" i="2"/>
  <c r="Q56" i="2"/>
  <c r="R56" i="2"/>
  <c r="S56" i="2"/>
  <c r="T56" i="2"/>
  <c r="Q16" i="2"/>
  <c r="R16" i="2"/>
  <c r="S16" i="2"/>
  <c r="I100" i="5"/>
  <c r="J100" i="5"/>
  <c r="K100" i="5"/>
  <c r="L100" i="5"/>
  <c r="M100" i="5"/>
  <c r="N100" i="5"/>
  <c r="Q6" i="2"/>
  <c r="R6" i="2"/>
  <c r="S6" i="2"/>
  <c r="T6" i="2"/>
  <c r="I117" i="5"/>
  <c r="J117" i="5"/>
  <c r="K117" i="5"/>
  <c r="L117" i="5"/>
  <c r="M117" i="5"/>
  <c r="N117" i="5"/>
  <c r="I85" i="5"/>
  <c r="J85" i="5"/>
  <c r="K85" i="5"/>
  <c r="L85" i="5"/>
  <c r="M85" i="5"/>
  <c r="N85" i="5"/>
  <c r="I114" i="5"/>
  <c r="J114" i="5"/>
  <c r="K114" i="5"/>
  <c r="L114" i="5"/>
  <c r="M114" i="5"/>
  <c r="N114" i="5"/>
  <c r="I84" i="5"/>
  <c r="J84" i="5"/>
  <c r="K84" i="5"/>
  <c r="L84" i="5"/>
  <c r="M84" i="5"/>
  <c r="N84" i="5"/>
  <c r="I73" i="5"/>
  <c r="J73" i="5"/>
  <c r="K73" i="5"/>
  <c r="L73" i="5"/>
  <c r="M73" i="5"/>
  <c r="N73" i="5"/>
  <c r="I41" i="5"/>
  <c r="J41" i="5"/>
  <c r="K41" i="5"/>
  <c r="L41" i="5"/>
  <c r="M41" i="5"/>
  <c r="N41" i="5"/>
  <c r="G85" i="2"/>
  <c r="M85" i="2"/>
  <c r="Q66" i="2"/>
  <c r="R66" i="2"/>
  <c r="S66" i="2"/>
  <c r="T66" i="2"/>
  <c r="Q50" i="2"/>
  <c r="R50" i="2"/>
  <c r="S50" i="2"/>
  <c r="Q51" i="2"/>
  <c r="R51" i="2"/>
  <c r="S51" i="2"/>
  <c r="I92" i="5"/>
  <c r="J92" i="5"/>
  <c r="K92" i="5"/>
  <c r="L92" i="5"/>
  <c r="M92" i="5"/>
  <c r="N92" i="5"/>
  <c r="I106" i="5"/>
  <c r="J106" i="5"/>
  <c r="K106" i="5"/>
  <c r="L106" i="5"/>
  <c r="M106" i="5"/>
  <c r="N106" i="5"/>
  <c r="Q91" i="2"/>
  <c r="R91" i="2"/>
  <c r="S91" i="2"/>
  <c r="T91" i="2"/>
  <c r="I61" i="5"/>
  <c r="J61" i="5"/>
  <c r="K61" i="5"/>
  <c r="L61" i="5"/>
  <c r="M61" i="5"/>
  <c r="N61" i="5"/>
  <c r="I60" i="5"/>
  <c r="J60" i="5"/>
  <c r="K60" i="5"/>
  <c r="L60" i="5"/>
  <c r="M60" i="5"/>
  <c r="N60" i="5"/>
  <c r="G92" i="2"/>
  <c r="M92" i="2"/>
  <c r="G72" i="2"/>
  <c r="M72" i="2"/>
  <c r="G87" i="2"/>
  <c r="M87" i="2"/>
  <c r="Q87" i="2"/>
  <c r="R87" i="2"/>
  <c r="S87" i="2"/>
  <c r="T87" i="2"/>
  <c r="Q78" i="2"/>
  <c r="R78" i="2"/>
  <c r="S78" i="2"/>
  <c r="T78" i="2"/>
  <c r="G68" i="2"/>
  <c r="Q85" i="2"/>
  <c r="R85" i="2"/>
  <c r="S85" i="2"/>
  <c r="T85" i="2"/>
  <c r="Q88" i="2"/>
  <c r="R88" i="2"/>
  <c r="S88" i="2"/>
  <c r="T88" i="2"/>
  <c r="Q69" i="2"/>
  <c r="R69" i="2"/>
  <c r="S69" i="2"/>
  <c r="T69" i="2"/>
  <c r="Q62" i="2"/>
  <c r="R62" i="2"/>
  <c r="S62" i="2"/>
  <c r="T62" i="2"/>
  <c r="Q82" i="2"/>
  <c r="R82" i="2"/>
  <c r="S82" i="2"/>
  <c r="T82" i="2"/>
  <c r="Q67" i="2"/>
  <c r="R67" i="2"/>
  <c r="S67" i="2"/>
  <c r="T67" i="2"/>
  <c r="Q59" i="2"/>
  <c r="R59" i="2"/>
  <c r="S59" i="2"/>
  <c r="T59" i="2"/>
  <c r="Q52" i="2"/>
  <c r="R52" i="2"/>
  <c r="S52" i="2"/>
  <c r="G36" i="2"/>
  <c r="M36" i="2"/>
  <c r="Q53" i="2"/>
  <c r="R53" i="2"/>
  <c r="S53" i="2"/>
  <c r="Q18" i="2"/>
  <c r="R18" i="2"/>
  <c r="S18" i="2"/>
  <c r="I108" i="5"/>
  <c r="J108" i="5"/>
  <c r="K108" i="5"/>
  <c r="L108" i="5"/>
  <c r="M108" i="5"/>
  <c r="N108" i="5"/>
  <c r="I125" i="5"/>
  <c r="J125" i="5"/>
  <c r="K125" i="5"/>
  <c r="L125" i="5"/>
  <c r="M125" i="5"/>
  <c r="N125" i="5"/>
  <c r="I93" i="5"/>
  <c r="J93" i="5"/>
  <c r="K93" i="5"/>
  <c r="L93" i="5"/>
  <c r="M93" i="5"/>
  <c r="N93" i="5"/>
  <c r="I122" i="5"/>
  <c r="J122" i="5"/>
  <c r="K122" i="5"/>
  <c r="L122" i="5"/>
  <c r="M122" i="5"/>
  <c r="N122" i="5"/>
  <c r="I90" i="5"/>
  <c r="J90" i="5"/>
  <c r="K90" i="5"/>
  <c r="L90" i="5"/>
  <c r="M90" i="5"/>
  <c r="N90" i="5"/>
  <c r="I42" i="5"/>
  <c r="J42" i="5"/>
  <c r="K42" i="5"/>
  <c r="L42" i="5"/>
  <c r="M42" i="5"/>
  <c r="N42" i="5"/>
  <c r="I91" i="5"/>
  <c r="J91" i="5"/>
  <c r="K91" i="5"/>
  <c r="L91" i="5"/>
  <c r="M91" i="5"/>
  <c r="N91" i="5"/>
  <c r="I62" i="5"/>
  <c r="J62" i="5"/>
  <c r="K62" i="5"/>
  <c r="L62" i="5"/>
  <c r="M62" i="5"/>
  <c r="N62" i="5"/>
  <c r="I103" i="5"/>
  <c r="J103" i="5"/>
  <c r="K103" i="5"/>
  <c r="L103" i="5"/>
  <c r="M103" i="5"/>
  <c r="N103" i="5"/>
  <c r="I54" i="5"/>
  <c r="J54" i="5"/>
  <c r="K54" i="5"/>
  <c r="L54" i="5"/>
  <c r="M54" i="5"/>
  <c r="N54" i="5"/>
  <c r="G80" i="2"/>
  <c r="M80" i="2"/>
  <c r="G64" i="2"/>
  <c r="Q93" i="2"/>
  <c r="R93" i="2"/>
  <c r="S93" i="2"/>
  <c r="T93" i="2"/>
  <c r="Q58" i="2"/>
  <c r="R58" i="2"/>
  <c r="S58" i="2"/>
  <c r="T58" i="2"/>
  <c r="Q38" i="2"/>
  <c r="R38" i="2"/>
  <c r="S38" i="2"/>
  <c r="Q72" i="2"/>
  <c r="R72" i="2"/>
  <c r="S72" i="2"/>
  <c r="T72" i="2"/>
  <c r="Q40" i="2"/>
  <c r="R40" i="2"/>
  <c r="S40" i="2"/>
  <c r="Q81" i="2"/>
  <c r="R81" i="2"/>
  <c r="S81" i="2"/>
  <c r="T81" i="2"/>
  <c r="Q63" i="2"/>
  <c r="R63" i="2"/>
  <c r="S63" i="2"/>
  <c r="T63" i="2"/>
  <c r="Q31" i="2"/>
  <c r="R31" i="2"/>
  <c r="S31" i="2"/>
  <c r="I109" i="5"/>
  <c r="J109" i="5"/>
  <c r="K109" i="5"/>
  <c r="L109" i="5"/>
  <c r="M109" i="5"/>
  <c r="N109" i="5"/>
  <c r="Q92" i="2"/>
  <c r="R92" i="2"/>
  <c r="S92" i="2"/>
  <c r="T92" i="2"/>
  <c r="Q74" i="2"/>
  <c r="R74" i="2"/>
  <c r="S74" i="2"/>
  <c r="T74" i="2"/>
  <c r="Q89" i="2"/>
  <c r="R89" i="2"/>
  <c r="S89" i="2"/>
  <c r="T89" i="2"/>
  <c r="Q90" i="2"/>
  <c r="R90" i="2"/>
  <c r="S90" i="2"/>
  <c r="T90" i="2"/>
  <c r="Q80" i="2"/>
  <c r="R80" i="2"/>
  <c r="S80" i="2"/>
  <c r="T80" i="2"/>
  <c r="Q75" i="2"/>
  <c r="R75" i="2"/>
  <c r="S75" i="2"/>
  <c r="T75" i="2"/>
  <c r="Q68" i="2"/>
  <c r="R68" i="2"/>
  <c r="S68" i="2"/>
  <c r="T68" i="2"/>
  <c r="Q60" i="2"/>
  <c r="R60" i="2"/>
  <c r="S60" i="2"/>
  <c r="T60" i="2"/>
  <c r="Q54" i="2"/>
  <c r="R54" i="2"/>
  <c r="S54" i="2"/>
  <c r="Q46" i="2"/>
  <c r="R46" i="2"/>
  <c r="S46" i="2"/>
  <c r="Q55" i="2"/>
  <c r="R55" i="2"/>
  <c r="S55" i="2"/>
  <c r="Q47" i="2"/>
  <c r="R47" i="2"/>
  <c r="S47" i="2"/>
  <c r="Q39" i="2"/>
  <c r="R39" i="2"/>
  <c r="S39" i="2"/>
  <c r="Q37" i="2"/>
  <c r="R37" i="2"/>
  <c r="S37" i="2"/>
  <c r="Q79" i="2"/>
  <c r="R79" i="2"/>
  <c r="S79" i="2"/>
  <c r="T79" i="2"/>
  <c r="Q65" i="2"/>
  <c r="R65" i="2"/>
  <c r="S65" i="2"/>
  <c r="T65" i="2"/>
  <c r="Q48" i="2"/>
  <c r="R48" i="2"/>
  <c r="S48" i="2"/>
  <c r="Q43" i="2"/>
  <c r="R43" i="2"/>
  <c r="S43" i="2"/>
  <c r="Q33" i="2"/>
  <c r="R33" i="2"/>
  <c r="S33" i="2"/>
  <c r="Q32" i="2"/>
  <c r="R32" i="2"/>
  <c r="S32" i="2"/>
  <c r="Q30" i="2"/>
  <c r="R30" i="2"/>
  <c r="S30" i="2"/>
  <c r="Q28" i="2"/>
  <c r="R28" i="2"/>
  <c r="S28" i="2"/>
  <c r="I116" i="5"/>
  <c r="J116" i="5"/>
  <c r="K116" i="5"/>
  <c r="L116" i="5"/>
  <c r="M116" i="5"/>
  <c r="N116" i="5"/>
  <c r="I83" i="5"/>
  <c r="J83" i="5"/>
  <c r="K83" i="5"/>
  <c r="L83" i="5"/>
  <c r="M83" i="5"/>
  <c r="N83" i="5"/>
  <c r="G52" i="2"/>
  <c r="M52" i="2"/>
  <c r="I101" i="5"/>
  <c r="J101" i="5"/>
  <c r="K101" i="5"/>
  <c r="L101" i="5"/>
  <c r="M101" i="5"/>
  <c r="N101" i="5"/>
  <c r="I98" i="5"/>
  <c r="J98" i="5"/>
  <c r="K98" i="5"/>
  <c r="L98" i="5"/>
  <c r="M98" i="5"/>
  <c r="N98" i="5"/>
  <c r="G20" i="2"/>
  <c r="I74" i="5"/>
  <c r="J74" i="5"/>
  <c r="K74" i="5"/>
  <c r="L74" i="5"/>
  <c r="M74" i="5"/>
  <c r="N74" i="5"/>
  <c r="G76" i="2"/>
  <c r="G60" i="2"/>
  <c r="M60" i="2"/>
  <c r="G24" i="2"/>
  <c r="Q26" i="2"/>
  <c r="R26" i="2"/>
  <c r="S26" i="2"/>
  <c r="Q24" i="2"/>
  <c r="R24" i="2"/>
  <c r="S24" i="2"/>
  <c r="Q20" i="2"/>
  <c r="R20" i="2"/>
  <c r="S20" i="2"/>
  <c r="Q23" i="2"/>
  <c r="R23" i="2"/>
  <c r="S23" i="2"/>
  <c r="Q14" i="2"/>
  <c r="R14" i="2"/>
  <c r="S14" i="2"/>
  <c r="Q8" i="2"/>
  <c r="R8" i="2"/>
  <c r="S8" i="2"/>
  <c r="T8" i="2"/>
  <c r="I124" i="5"/>
  <c r="J124" i="5"/>
  <c r="K124" i="5"/>
  <c r="L124" i="5"/>
  <c r="M124" i="5"/>
  <c r="N124" i="5"/>
  <c r="Q57" i="2"/>
  <c r="R57" i="2"/>
  <c r="S57" i="2"/>
  <c r="T57" i="2"/>
  <c r="I79" i="5"/>
  <c r="J79" i="5"/>
  <c r="K79" i="5"/>
  <c r="L79" i="5"/>
  <c r="M79" i="5"/>
  <c r="N79" i="5"/>
  <c r="G14" i="2"/>
  <c r="M14" i="2"/>
  <c r="Q70" i="2"/>
  <c r="R70" i="2"/>
  <c r="S70" i="2"/>
  <c r="T70" i="2"/>
  <c r="I111" i="5"/>
  <c r="J111" i="5"/>
  <c r="K111" i="5"/>
  <c r="L111" i="5"/>
  <c r="M111" i="5"/>
  <c r="N111" i="5"/>
  <c r="I81" i="5"/>
  <c r="J81" i="5"/>
  <c r="K81" i="5"/>
  <c r="L81" i="5"/>
  <c r="M81" i="5"/>
  <c r="N81" i="5"/>
  <c r="I71" i="5"/>
  <c r="J71" i="5"/>
  <c r="K71" i="5"/>
  <c r="L71" i="5"/>
  <c r="M71" i="5"/>
  <c r="N71" i="5"/>
  <c r="I63" i="5"/>
  <c r="J63" i="5"/>
  <c r="K63" i="5"/>
  <c r="L63" i="5"/>
  <c r="M63" i="5"/>
  <c r="N63" i="5"/>
  <c r="I55" i="5"/>
  <c r="J55" i="5"/>
  <c r="K55" i="5"/>
  <c r="L55" i="5"/>
  <c r="M55" i="5"/>
  <c r="N55" i="5"/>
  <c r="I47" i="5"/>
  <c r="J47" i="5"/>
  <c r="K47" i="5"/>
  <c r="L47" i="5"/>
  <c r="M47" i="5"/>
  <c r="N47" i="5"/>
  <c r="I39" i="5"/>
  <c r="J39" i="5"/>
  <c r="K39" i="5"/>
  <c r="L39" i="5"/>
  <c r="M39" i="5"/>
  <c r="N39" i="5"/>
  <c r="G48" i="2"/>
  <c r="M48" i="2"/>
  <c r="I115" i="5"/>
  <c r="J115" i="5"/>
  <c r="K115" i="5"/>
  <c r="L115" i="5"/>
  <c r="M115" i="5"/>
  <c r="N115" i="5"/>
  <c r="I82" i="5"/>
  <c r="J82" i="5"/>
  <c r="K82" i="5"/>
  <c r="L82" i="5"/>
  <c r="M82" i="5"/>
  <c r="N82" i="5"/>
  <c r="I68" i="5"/>
  <c r="J68" i="5"/>
  <c r="K68" i="5"/>
  <c r="L68" i="5"/>
  <c r="M68" i="5"/>
  <c r="N68" i="5"/>
  <c r="I49" i="5"/>
  <c r="J49" i="5"/>
  <c r="K49" i="5"/>
  <c r="L49" i="5"/>
  <c r="M49" i="5"/>
  <c r="N49" i="5"/>
  <c r="I36" i="5"/>
  <c r="J36" i="5"/>
  <c r="K36" i="5"/>
  <c r="L36" i="5"/>
  <c r="M36" i="5"/>
  <c r="N36" i="5"/>
  <c r="I70" i="5"/>
  <c r="J70" i="5"/>
  <c r="K70" i="5"/>
  <c r="L70" i="5"/>
  <c r="M70" i="5"/>
  <c r="N70" i="5"/>
  <c r="I45" i="5"/>
  <c r="J45" i="5"/>
  <c r="K45" i="5"/>
  <c r="L45" i="5"/>
  <c r="M45" i="5"/>
  <c r="N45" i="5"/>
  <c r="I87" i="5"/>
  <c r="J87" i="5"/>
  <c r="K87" i="5"/>
  <c r="L87" i="5"/>
  <c r="M87" i="5"/>
  <c r="N87" i="5"/>
  <c r="I69" i="5"/>
  <c r="J69" i="5"/>
  <c r="K69" i="5"/>
  <c r="L69" i="5"/>
  <c r="M69" i="5"/>
  <c r="N69" i="5"/>
  <c r="I56" i="5"/>
  <c r="J56" i="5"/>
  <c r="K56" i="5"/>
  <c r="L56" i="5"/>
  <c r="M56" i="5"/>
  <c r="N56" i="5"/>
  <c r="I37" i="5"/>
  <c r="J37" i="5"/>
  <c r="K37" i="5"/>
  <c r="L37" i="5"/>
  <c r="M37" i="5"/>
  <c r="N37" i="5"/>
  <c r="I48" i="5"/>
  <c r="J48" i="5"/>
  <c r="K48" i="5"/>
  <c r="L48" i="5"/>
  <c r="M48" i="5"/>
  <c r="N48" i="5"/>
  <c r="I50" i="5"/>
  <c r="J50" i="5"/>
  <c r="K50" i="5"/>
  <c r="L50" i="5"/>
  <c r="M50" i="5"/>
  <c r="N50" i="5"/>
  <c r="G25" i="2"/>
  <c r="M25" i="2"/>
  <c r="G18" i="2"/>
  <c r="M18" i="2"/>
  <c r="G13" i="2"/>
  <c r="M13" i="2"/>
  <c r="G5" i="2"/>
  <c r="G91" i="2"/>
  <c r="H91" i="2"/>
  <c r="I91" i="2"/>
  <c r="G86" i="2"/>
  <c r="G79" i="2"/>
  <c r="M79" i="2"/>
  <c r="G75" i="2"/>
  <c r="M75" i="2"/>
  <c r="G71" i="2"/>
  <c r="M71" i="2"/>
  <c r="G67" i="2"/>
  <c r="M67" i="2"/>
  <c r="G63" i="2"/>
  <c r="M63" i="2"/>
  <c r="G59" i="2"/>
  <c r="M59" i="2"/>
  <c r="G55" i="2"/>
  <c r="M55" i="2"/>
  <c r="G47" i="2"/>
  <c r="M47" i="2"/>
  <c r="G43" i="2"/>
  <c r="M43" i="2"/>
  <c r="G35" i="2"/>
  <c r="M35" i="2"/>
  <c r="G30" i="2"/>
  <c r="M30" i="2"/>
  <c r="G83" i="2"/>
  <c r="M83" i="2"/>
  <c r="G22" i="2"/>
  <c r="H22" i="2"/>
  <c r="I22" i="2"/>
  <c r="Q22" i="2"/>
  <c r="R22" i="2"/>
  <c r="S22" i="2"/>
  <c r="Q19" i="2"/>
  <c r="R19" i="2"/>
  <c r="S19" i="2"/>
  <c r="Q17" i="2"/>
  <c r="R17" i="2"/>
  <c r="S17" i="2"/>
  <c r="Q36" i="2"/>
  <c r="R36" i="2"/>
  <c r="S36" i="2"/>
  <c r="Q12" i="2"/>
  <c r="R12" i="2"/>
  <c r="S12" i="2"/>
  <c r="M7" i="9"/>
  <c r="G6" i="2"/>
  <c r="G27" i="2"/>
  <c r="I120" i="5"/>
  <c r="J120" i="5"/>
  <c r="K120" i="5"/>
  <c r="L120" i="5"/>
  <c r="M120" i="5"/>
  <c r="N120" i="5"/>
  <c r="I112" i="5"/>
  <c r="J112" i="5"/>
  <c r="K112" i="5"/>
  <c r="L112" i="5"/>
  <c r="M112" i="5"/>
  <c r="N112" i="5"/>
  <c r="I104" i="5"/>
  <c r="J104" i="5"/>
  <c r="K104" i="5"/>
  <c r="L104" i="5"/>
  <c r="M104" i="5"/>
  <c r="N104" i="5"/>
  <c r="I96" i="5"/>
  <c r="J96" i="5"/>
  <c r="K96" i="5"/>
  <c r="L96" i="5"/>
  <c r="M96" i="5"/>
  <c r="N96" i="5"/>
  <c r="I88" i="5"/>
  <c r="J88" i="5"/>
  <c r="K88" i="5"/>
  <c r="L88" i="5"/>
  <c r="M88" i="5"/>
  <c r="N88" i="5"/>
  <c r="G56" i="2"/>
  <c r="Q4" i="2"/>
  <c r="R4" i="2"/>
  <c r="S4" i="2"/>
  <c r="T4" i="2"/>
  <c r="I121" i="5"/>
  <c r="J121" i="5"/>
  <c r="K121" i="5"/>
  <c r="L121" i="5"/>
  <c r="M121" i="5"/>
  <c r="N121" i="5"/>
  <c r="I113" i="5"/>
  <c r="J113" i="5"/>
  <c r="K113" i="5"/>
  <c r="L113" i="5"/>
  <c r="M113" i="5"/>
  <c r="N113" i="5"/>
  <c r="I105" i="5"/>
  <c r="J105" i="5"/>
  <c r="K105" i="5"/>
  <c r="L105" i="5"/>
  <c r="M105" i="5"/>
  <c r="N105" i="5"/>
  <c r="I97" i="5"/>
  <c r="J97" i="5"/>
  <c r="K97" i="5"/>
  <c r="L97" i="5"/>
  <c r="M97" i="5"/>
  <c r="N97" i="5"/>
  <c r="I89" i="5"/>
  <c r="J89" i="5"/>
  <c r="K89" i="5"/>
  <c r="L89" i="5"/>
  <c r="M89" i="5"/>
  <c r="N89" i="5"/>
  <c r="I126" i="5"/>
  <c r="J126" i="5"/>
  <c r="K126" i="5"/>
  <c r="L126" i="5"/>
  <c r="M126" i="5"/>
  <c r="N126" i="5"/>
  <c r="I118" i="5"/>
  <c r="J118" i="5"/>
  <c r="K118" i="5"/>
  <c r="L118" i="5"/>
  <c r="M118" i="5"/>
  <c r="N118" i="5"/>
  <c r="I110" i="5"/>
  <c r="J110" i="5"/>
  <c r="K110" i="5"/>
  <c r="L110" i="5"/>
  <c r="M110" i="5"/>
  <c r="N110" i="5"/>
  <c r="I102" i="5"/>
  <c r="J102" i="5"/>
  <c r="K102" i="5"/>
  <c r="L102" i="5"/>
  <c r="M102" i="5"/>
  <c r="N102" i="5"/>
  <c r="I94" i="5"/>
  <c r="J94" i="5"/>
  <c r="K94" i="5"/>
  <c r="L94" i="5"/>
  <c r="M94" i="5"/>
  <c r="N94" i="5"/>
  <c r="I86" i="5"/>
  <c r="J86" i="5"/>
  <c r="K86" i="5"/>
  <c r="L86" i="5"/>
  <c r="M86" i="5"/>
  <c r="N86" i="5"/>
  <c r="G40" i="2"/>
  <c r="M40" i="2"/>
  <c r="G32" i="2"/>
  <c r="M32" i="2"/>
  <c r="G10" i="2"/>
  <c r="M10" i="2"/>
  <c r="I80" i="5"/>
  <c r="J80" i="5"/>
  <c r="K80" i="5"/>
  <c r="L80" i="5"/>
  <c r="M80" i="5"/>
  <c r="N80" i="5"/>
  <c r="I58" i="5"/>
  <c r="J58" i="5"/>
  <c r="K58" i="5"/>
  <c r="L58" i="5"/>
  <c r="M58" i="5"/>
  <c r="N58" i="5"/>
  <c r="I123" i="5"/>
  <c r="J123" i="5"/>
  <c r="K123" i="5"/>
  <c r="L123" i="5"/>
  <c r="M123" i="5"/>
  <c r="N123" i="5"/>
  <c r="I78" i="5"/>
  <c r="J78" i="5"/>
  <c r="K78" i="5"/>
  <c r="L78" i="5"/>
  <c r="M78" i="5"/>
  <c r="N78" i="5"/>
  <c r="I46" i="5"/>
  <c r="J46" i="5"/>
  <c r="K46" i="5"/>
  <c r="L46" i="5"/>
  <c r="M46" i="5"/>
  <c r="N46" i="5"/>
  <c r="I99" i="5"/>
  <c r="J99" i="5"/>
  <c r="K99" i="5"/>
  <c r="L99" i="5"/>
  <c r="M99" i="5"/>
  <c r="N99" i="5"/>
  <c r="I76" i="5"/>
  <c r="J76" i="5"/>
  <c r="K76" i="5"/>
  <c r="L76" i="5"/>
  <c r="M76" i="5"/>
  <c r="N76" i="5"/>
  <c r="I57" i="5"/>
  <c r="J57" i="5"/>
  <c r="K57" i="5"/>
  <c r="L57" i="5"/>
  <c r="M57" i="5"/>
  <c r="N57" i="5"/>
  <c r="I44" i="5"/>
  <c r="J44" i="5"/>
  <c r="K44" i="5"/>
  <c r="L44" i="5"/>
  <c r="M44" i="5"/>
  <c r="N44" i="5"/>
  <c r="I77" i="5"/>
  <c r="J77" i="5"/>
  <c r="K77" i="5"/>
  <c r="L77" i="5"/>
  <c r="M77" i="5"/>
  <c r="N77" i="5"/>
  <c r="G31" i="2"/>
  <c r="M31" i="2"/>
  <c r="G23" i="2"/>
  <c r="M23" i="2"/>
  <c r="G16" i="2"/>
  <c r="M16" i="2"/>
  <c r="G12" i="2"/>
  <c r="M12" i="2"/>
  <c r="G8" i="2"/>
  <c r="M8" i="2"/>
  <c r="G94" i="2"/>
  <c r="G90" i="2"/>
  <c r="G84" i="2"/>
  <c r="G78" i="2"/>
  <c r="H78" i="2"/>
  <c r="I78" i="2"/>
  <c r="G74" i="2"/>
  <c r="M74" i="2"/>
  <c r="G70" i="2"/>
  <c r="M70" i="2"/>
  <c r="G66" i="2"/>
  <c r="M66" i="2"/>
  <c r="G62" i="2"/>
  <c r="M62" i="2"/>
  <c r="G58" i="2"/>
  <c r="M58" i="2"/>
  <c r="G50" i="2"/>
  <c r="M50" i="2"/>
  <c r="G46" i="2"/>
  <c r="M46" i="2"/>
  <c r="G38" i="2"/>
  <c r="M38" i="2"/>
  <c r="G34" i="2"/>
  <c r="M34" i="2"/>
  <c r="G28" i="2"/>
  <c r="M28" i="2"/>
  <c r="G17" i="2"/>
  <c r="M17" i="2"/>
  <c r="G81" i="2"/>
  <c r="M81" i="2"/>
  <c r="Q29" i="2"/>
  <c r="R29" i="2"/>
  <c r="S29" i="2"/>
  <c r="Q27" i="2"/>
  <c r="R27" i="2"/>
  <c r="S27" i="2"/>
  <c r="Q42" i="2"/>
  <c r="R42" i="2"/>
  <c r="S42" i="2"/>
  <c r="Q34" i="2"/>
  <c r="R34" i="2"/>
  <c r="S34" i="2"/>
  <c r="T34" i="2"/>
  <c r="Q25" i="2"/>
  <c r="R25" i="2"/>
  <c r="S25" i="2"/>
  <c r="Q21" i="2"/>
  <c r="R21" i="2"/>
  <c r="S21" i="2"/>
  <c r="T21" i="2"/>
  <c r="K16" i="9"/>
  <c r="Q49" i="2"/>
  <c r="R49" i="2"/>
  <c r="S49" i="2"/>
  <c r="M44" i="9"/>
  <c r="Q44" i="2"/>
  <c r="R44" i="2"/>
  <c r="S44" i="2"/>
  <c r="Q45" i="2"/>
  <c r="R45" i="2"/>
  <c r="S45" i="2"/>
  <c r="Q41" i="2"/>
  <c r="R41" i="2"/>
  <c r="S41" i="2"/>
  <c r="Q35" i="2"/>
  <c r="R35" i="2"/>
  <c r="S35" i="2"/>
  <c r="T35" i="2"/>
  <c r="Q11" i="2"/>
  <c r="R11" i="2"/>
  <c r="S11" i="2"/>
  <c r="Q10" i="2"/>
  <c r="R10" i="2"/>
  <c r="S10" i="2"/>
  <c r="Q15" i="2"/>
  <c r="R15" i="2"/>
  <c r="S15" i="2"/>
  <c r="M10" i="9"/>
  <c r="Q13" i="2"/>
  <c r="R13" i="2"/>
  <c r="S13" i="2"/>
  <c r="T13" i="2"/>
  <c r="K8" i="9"/>
  <c r="G9" i="2"/>
  <c r="M9" i="2"/>
  <c r="Q84" i="2"/>
  <c r="R84" i="2"/>
  <c r="S84" i="2"/>
  <c r="T84" i="2"/>
  <c r="G54" i="2"/>
  <c r="M54" i="2"/>
  <c r="G42" i="2"/>
  <c r="M42" i="2"/>
  <c r="Q9" i="2"/>
  <c r="R9" i="2"/>
  <c r="S9" i="2"/>
  <c r="T9" i="2"/>
  <c r="G51" i="2"/>
  <c r="M51" i="2"/>
  <c r="G44" i="2"/>
  <c r="M44" i="2"/>
  <c r="Q5" i="2"/>
  <c r="R5" i="2"/>
  <c r="S5" i="2"/>
  <c r="T5" i="2"/>
  <c r="I95" i="5"/>
  <c r="J95" i="5"/>
  <c r="K95" i="5"/>
  <c r="L95" i="5"/>
  <c r="M95" i="5"/>
  <c r="N95" i="5"/>
  <c r="I75" i="5"/>
  <c r="J75" i="5"/>
  <c r="K75" i="5"/>
  <c r="L75" i="5"/>
  <c r="M75" i="5"/>
  <c r="N75" i="5"/>
  <c r="I67" i="5"/>
  <c r="J67" i="5"/>
  <c r="K67" i="5"/>
  <c r="L67" i="5"/>
  <c r="M67" i="5"/>
  <c r="N67" i="5"/>
  <c r="I59" i="5"/>
  <c r="J59" i="5"/>
  <c r="K59" i="5"/>
  <c r="L59" i="5"/>
  <c r="M59" i="5"/>
  <c r="N59" i="5"/>
  <c r="I51" i="5"/>
  <c r="J51" i="5"/>
  <c r="K51" i="5"/>
  <c r="L51" i="5"/>
  <c r="M51" i="5"/>
  <c r="N51" i="5"/>
  <c r="I43" i="5"/>
  <c r="J43" i="5"/>
  <c r="K43" i="5"/>
  <c r="L43" i="5"/>
  <c r="M43" i="5"/>
  <c r="N43" i="5"/>
  <c r="G19" i="2"/>
  <c r="M19" i="2"/>
  <c r="G39" i="2"/>
  <c r="M39" i="2"/>
  <c r="Q7" i="2"/>
  <c r="R7" i="2"/>
  <c r="S7" i="2"/>
  <c r="T7" i="2"/>
  <c r="I65" i="5"/>
  <c r="J65" i="5"/>
  <c r="K65" i="5"/>
  <c r="L65" i="5"/>
  <c r="M65" i="5"/>
  <c r="N65" i="5"/>
  <c r="I52" i="5"/>
  <c r="J52" i="5"/>
  <c r="K52" i="5"/>
  <c r="L52" i="5"/>
  <c r="M52" i="5"/>
  <c r="N52" i="5"/>
  <c r="I72" i="5"/>
  <c r="J72" i="5"/>
  <c r="K72" i="5"/>
  <c r="L72" i="5"/>
  <c r="M72" i="5"/>
  <c r="N72" i="5"/>
  <c r="I53" i="5"/>
  <c r="J53" i="5"/>
  <c r="K53" i="5"/>
  <c r="L53" i="5"/>
  <c r="M53" i="5"/>
  <c r="N53" i="5"/>
  <c r="I40" i="5"/>
  <c r="J40" i="5"/>
  <c r="K40" i="5"/>
  <c r="L40" i="5"/>
  <c r="M40" i="5"/>
  <c r="N40" i="5"/>
  <c r="I107" i="5"/>
  <c r="J107" i="5"/>
  <c r="K107" i="5"/>
  <c r="L107" i="5"/>
  <c r="M107" i="5"/>
  <c r="N107" i="5"/>
  <c r="I66" i="5"/>
  <c r="J66" i="5"/>
  <c r="K66" i="5"/>
  <c r="L66" i="5"/>
  <c r="M66" i="5"/>
  <c r="N66" i="5"/>
  <c r="I119" i="5"/>
  <c r="J119" i="5"/>
  <c r="K119" i="5"/>
  <c r="L119" i="5"/>
  <c r="M119" i="5"/>
  <c r="N119" i="5"/>
  <c r="I64" i="5"/>
  <c r="J64" i="5"/>
  <c r="K64" i="5"/>
  <c r="L64" i="5"/>
  <c r="M64" i="5"/>
  <c r="N64" i="5"/>
  <c r="I38" i="5"/>
  <c r="J38" i="5"/>
  <c r="K38" i="5"/>
  <c r="L38" i="5"/>
  <c r="M38" i="5"/>
  <c r="N38" i="5"/>
  <c r="G29" i="2"/>
  <c r="M29" i="2"/>
  <c r="G21" i="2"/>
  <c r="M21" i="2"/>
  <c r="G15" i="2"/>
  <c r="M15" i="2"/>
  <c r="G11" i="2"/>
  <c r="M11" i="2"/>
  <c r="G7" i="2"/>
  <c r="M7" i="2"/>
  <c r="G93" i="2"/>
  <c r="M93" i="2"/>
  <c r="G89" i="2"/>
  <c r="M89" i="2"/>
  <c r="G82" i="2"/>
  <c r="M82" i="2"/>
  <c r="G77" i="2"/>
  <c r="M77" i="2"/>
  <c r="G73" i="2"/>
  <c r="M73" i="2"/>
  <c r="G69" i="2"/>
  <c r="M69" i="2"/>
  <c r="G65" i="2"/>
  <c r="M65" i="2"/>
  <c r="G61" i="2"/>
  <c r="M61" i="2"/>
  <c r="G57" i="2"/>
  <c r="H57" i="2"/>
  <c r="I57" i="2"/>
  <c r="G53" i="2"/>
  <c r="M53" i="2"/>
  <c r="G49" i="2"/>
  <c r="M49" i="2"/>
  <c r="G45" i="2"/>
  <c r="G41" i="2"/>
  <c r="M41" i="2"/>
  <c r="G37" i="2"/>
  <c r="G33" i="2"/>
  <c r="M33" i="2"/>
  <c r="G26" i="2"/>
  <c r="M26" i="2"/>
  <c r="G88" i="2"/>
  <c r="M88" i="2"/>
  <c r="G4" i="2"/>
  <c r="D6" i="1"/>
  <c r="F79" i="12"/>
  <c r="G79" i="12"/>
  <c r="H79" i="12"/>
  <c r="L5" i="2"/>
  <c r="C6" i="12"/>
  <c r="D6" i="12"/>
  <c r="H5" i="2"/>
  <c r="I5" i="2"/>
  <c r="F58" i="12"/>
  <c r="G58" i="12"/>
  <c r="H58" i="12"/>
  <c r="F23" i="12"/>
  <c r="F92" i="12"/>
  <c r="G92" i="12"/>
  <c r="H92" i="12"/>
  <c r="L6" i="2"/>
  <c r="C7" i="12"/>
  <c r="D7" i="12"/>
  <c r="M78" i="2"/>
  <c r="H79" i="2"/>
  <c r="I79" i="2"/>
  <c r="M11" i="9"/>
  <c r="T16" i="2"/>
  <c r="K11" i="9"/>
  <c r="F6" i="1"/>
  <c r="D7" i="1"/>
  <c r="D17" i="1"/>
  <c r="M29" i="9"/>
  <c r="T49" i="2"/>
  <c r="K44" i="9"/>
  <c r="T10" i="2"/>
  <c r="K5" i="9"/>
  <c r="M5" i="9"/>
  <c r="M24" i="9"/>
  <c r="T29" i="2"/>
  <c r="K24" i="9"/>
  <c r="M6" i="9"/>
  <c r="T11" i="2"/>
  <c r="K6" i="9"/>
  <c r="M46" i="9"/>
  <c r="T51" i="2"/>
  <c r="K46" i="9"/>
  <c r="M22" i="9"/>
  <c r="T27" i="2"/>
  <c r="K22" i="9"/>
  <c r="T31" i="2"/>
  <c r="K26" i="9"/>
  <c r="M26" i="9"/>
  <c r="N6" i="11"/>
  <c r="T18" i="2"/>
  <c r="K13" i="9"/>
  <c r="M13" i="9"/>
  <c r="T45" i="2"/>
  <c r="K40" i="9"/>
  <c r="M40" i="9"/>
  <c r="N20" i="11"/>
  <c r="T25" i="2"/>
  <c r="K20" i="9"/>
  <c r="M20" i="9"/>
  <c r="M57" i="2"/>
  <c r="M5" i="2"/>
  <c r="M16" i="9"/>
  <c r="T41" i="2"/>
  <c r="M36" i="9"/>
  <c r="N16" i="11"/>
  <c r="T22" i="2"/>
  <c r="K17" i="9"/>
  <c r="M17" i="9"/>
  <c r="T17" i="2"/>
  <c r="K12" i="9"/>
  <c r="M12" i="9"/>
  <c r="H45" i="2"/>
  <c r="I45" i="2"/>
  <c r="H88" i="2"/>
  <c r="I88" i="2"/>
  <c r="H33" i="2"/>
  <c r="I33" i="2"/>
  <c r="H41" i="2"/>
  <c r="I41" i="2"/>
  <c r="H49" i="2"/>
  <c r="I49" i="2"/>
  <c r="T15" i="2"/>
  <c r="K10" i="9"/>
  <c r="L10" i="11"/>
  <c r="K10" i="11"/>
  <c r="K30" i="9"/>
  <c r="T44" i="2"/>
  <c r="N19" i="11"/>
  <c r="M39" i="9"/>
  <c r="T12" i="2"/>
  <c r="K7" i="9"/>
  <c r="T23" i="2"/>
  <c r="K18" i="9"/>
  <c r="M18" i="9"/>
  <c r="T32" i="2"/>
  <c r="N7" i="11"/>
  <c r="M27" i="9"/>
  <c r="T37" i="2"/>
  <c r="N12" i="11"/>
  <c r="M32" i="9"/>
  <c r="T52" i="2"/>
  <c r="K47" i="9"/>
  <c r="M47" i="9"/>
  <c r="H37" i="2"/>
  <c r="I37" i="2"/>
  <c r="M37" i="2"/>
  <c r="M45" i="2"/>
  <c r="H65" i="2"/>
  <c r="I65" i="2"/>
  <c r="H73" i="2"/>
  <c r="I73" i="2"/>
  <c r="H82" i="2"/>
  <c r="I82" i="2"/>
  <c r="H93" i="2"/>
  <c r="I93" i="2"/>
  <c r="H11" i="2"/>
  <c r="I11" i="2"/>
  <c r="H21" i="2"/>
  <c r="I21" i="2"/>
  <c r="H39" i="2"/>
  <c r="I39" i="2"/>
  <c r="H54" i="2"/>
  <c r="I54" i="2"/>
  <c r="L20" i="11"/>
  <c r="K20" i="11"/>
  <c r="N9" i="11"/>
  <c r="H84" i="2"/>
  <c r="I84" i="2"/>
  <c r="M84" i="2"/>
  <c r="T36" i="2"/>
  <c r="N11" i="11"/>
  <c r="M31" i="9"/>
  <c r="T20" i="2"/>
  <c r="K15" i="9"/>
  <c r="M15" i="9"/>
  <c r="T48" i="2"/>
  <c r="M43" i="9"/>
  <c r="N23" i="11"/>
  <c r="M50" i="9"/>
  <c r="T55" i="2"/>
  <c r="K50" i="9"/>
  <c r="T40" i="2"/>
  <c r="M35" i="9"/>
  <c r="N15" i="11"/>
  <c r="T53" i="2"/>
  <c r="K48" i="9"/>
  <c r="M48" i="9"/>
  <c r="T42" i="2"/>
  <c r="N17" i="11"/>
  <c r="M37" i="9"/>
  <c r="H90" i="2"/>
  <c r="I90" i="2"/>
  <c r="M90" i="2"/>
  <c r="H27" i="2"/>
  <c r="I27" i="2"/>
  <c r="M27" i="2"/>
  <c r="T19" i="2"/>
  <c r="K14" i="9"/>
  <c r="M14" i="9"/>
  <c r="G23" i="12"/>
  <c r="I17" i="9"/>
  <c r="H86" i="2"/>
  <c r="I86" i="2"/>
  <c r="M86" i="2"/>
  <c r="T24" i="2"/>
  <c r="K19" i="9"/>
  <c r="M19" i="9"/>
  <c r="T28" i="2"/>
  <c r="K23" i="9"/>
  <c r="M23" i="9"/>
  <c r="T33" i="2"/>
  <c r="M28" i="9"/>
  <c r="N8" i="11"/>
  <c r="T39" i="2"/>
  <c r="N14" i="11"/>
  <c r="M34" i="9"/>
  <c r="T46" i="2"/>
  <c r="N21" i="11"/>
  <c r="M41" i="9"/>
  <c r="H26" i="2"/>
  <c r="I26" i="2"/>
  <c r="H53" i="2"/>
  <c r="I53" i="2"/>
  <c r="H51" i="2"/>
  <c r="I51" i="2"/>
  <c r="H61" i="2"/>
  <c r="I61" i="2"/>
  <c r="H69" i="2"/>
  <c r="I69" i="2"/>
  <c r="H77" i="2"/>
  <c r="I77" i="2"/>
  <c r="H89" i="2"/>
  <c r="I89" i="2"/>
  <c r="L7" i="2"/>
  <c r="C8" i="12"/>
  <c r="D8" i="12"/>
  <c r="H7" i="2"/>
  <c r="I7" i="2"/>
  <c r="H15" i="2"/>
  <c r="I15" i="2"/>
  <c r="H29" i="2"/>
  <c r="I29" i="2"/>
  <c r="H19" i="2"/>
  <c r="I19" i="2"/>
  <c r="M8" i="9"/>
  <c r="M30" i="9"/>
  <c r="N10" i="11"/>
  <c r="K29" i="9"/>
  <c r="L9" i="11"/>
  <c r="K9" i="11"/>
  <c r="H94" i="2"/>
  <c r="I94" i="2"/>
  <c r="M94" i="2"/>
  <c r="H56" i="2"/>
  <c r="I56" i="2"/>
  <c r="M56" i="2"/>
  <c r="T14" i="2"/>
  <c r="K9" i="9"/>
  <c r="M9" i="9"/>
  <c r="T26" i="2"/>
  <c r="K21" i="9"/>
  <c r="M21" i="9"/>
  <c r="T30" i="2"/>
  <c r="M25" i="9"/>
  <c r="N5" i="11"/>
  <c r="T43" i="2"/>
  <c r="N18" i="11"/>
  <c r="M38" i="9"/>
  <c r="T47" i="2"/>
  <c r="M42" i="9"/>
  <c r="N22" i="11"/>
  <c r="M49" i="9"/>
  <c r="T54" i="2"/>
  <c r="K49" i="9"/>
  <c r="T38" i="2"/>
  <c r="M33" i="9"/>
  <c r="N13" i="11"/>
  <c r="H24" i="2"/>
  <c r="I24" i="2"/>
  <c r="H76" i="2"/>
  <c r="I76" i="2"/>
  <c r="H20" i="2"/>
  <c r="I20" i="2"/>
  <c r="H64" i="2"/>
  <c r="I64" i="2"/>
  <c r="H68" i="2"/>
  <c r="I68" i="2"/>
  <c r="H81" i="2"/>
  <c r="I81" i="2"/>
  <c r="H28" i="2"/>
  <c r="I28" i="2"/>
  <c r="H38" i="2"/>
  <c r="I38" i="2"/>
  <c r="H50" i="2"/>
  <c r="I50" i="2"/>
  <c r="H62" i="2"/>
  <c r="I62" i="2"/>
  <c r="H70" i="2"/>
  <c r="I70" i="2"/>
  <c r="H8" i="2"/>
  <c r="I8" i="2"/>
  <c r="L8" i="2"/>
  <c r="C9" i="12"/>
  <c r="D9" i="12"/>
  <c r="H16" i="2"/>
  <c r="I16" i="2"/>
  <c r="H31" i="2"/>
  <c r="I31" i="2"/>
  <c r="H32" i="2"/>
  <c r="I32" i="2"/>
  <c r="M6" i="2"/>
  <c r="H30" i="2"/>
  <c r="I30" i="2"/>
  <c r="H43" i="2"/>
  <c r="I43" i="2"/>
  <c r="H55" i="2"/>
  <c r="I55" i="2"/>
  <c r="H63" i="2"/>
  <c r="I63" i="2"/>
  <c r="H71" i="2"/>
  <c r="I71" i="2"/>
  <c r="H18" i="2"/>
  <c r="I18" i="2"/>
  <c r="L6" i="11"/>
  <c r="K6" i="11"/>
  <c r="H60" i="2"/>
  <c r="I60" i="2"/>
  <c r="H52" i="2"/>
  <c r="I52" i="2"/>
  <c r="H80" i="2"/>
  <c r="I80" i="2"/>
  <c r="H36" i="2"/>
  <c r="I36" i="2"/>
  <c r="H72" i="2"/>
  <c r="I72" i="2"/>
  <c r="M45" i="9"/>
  <c r="T50" i="2"/>
  <c r="K45" i="9"/>
  <c r="H44" i="2"/>
  <c r="I44" i="2"/>
  <c r="H42" i="2"/>
  <c r="I42" i="2"/>
  <c r="H9" i="2"/>
  <c r="I9" i="2"/>
  <c r="H17" i="2"/>
  <c r="I17" i="2"/>
  <c r="H34" i="2"/>
  <c r="I34" i="2"/>
  <c r="H46" i="2"/>
  <c r="I46" i="2"/>
  <c r="H58" i="2"/>
  <c r="I58" i="2"/>
  <c r="H66" i="2"/>
  <c r="I66" i="2"/>
  <c r="H74" i="2"/>
  <c r="I74" i="2"/>
  <c r="H12" i="2"/>
  <c r="I12" i="2"/>
  <c r="H23" i="2"/>
  <c r="I23" i="2"/>
  <c r="H10" i="2"/>
  <c r="I10" i="2"/>
  <c r="H40" i="2"/>
  <c r="I40" i="2"/>
  <c r="H6" i="2"/>
  <c r="I6" i="2"/>
  <c r="H83" i="2"/>
  <c r="I83" i="2"/>
  <c r="H35" i="2"/>
  <c r="I35" i="2"/>
  <c r="H47" i="2"/>
  <c r="I47" i="2"/>
  <c r="H59" i="2"/>
  <c r="I59" i="2"/>
  <c r="H67" i="2"/>
  <c r="I67" i="2"/>
  <c r="H75" i="2"/>
  <c r="I75" i="2"/>
  <c r="M91" i="2"/>
  <c r="H13" i="2"/>
  <c r="I13" i="2"/>
  <c r="H25" i="2"/>
  <c r="I25" i="2"/>
  <c r="H48" i="2"/>
  <c r="I48" i="2"/>
  <c r="H14" i="2"/>
  <c r="I14" i="2"/>
  <c r="M24" i="2"/>
  <c r="M76" i="2"/>
  <c r="M20" i="2"/>
  <c r="M64" i="2"/>
  <c r="M22" i="2"/>
  <c r="M68" i="2"/>
  <c r="H85" i="2"/>
  <c r="I85" i="2"/>
  <c r="H87" i="2"/>
  <c r="I87" i="2"/>
  <c r="H92" i="2"/>
  <c r="I92" i="2"/>
  <c r="F6" i="12"/>
  <c r="G6" i="12"/>
  <c r="H6" i="12"/>
  <c r="F50" i="12"/>
  <c r="G50" i="12"/>
  <c r="F46" i="12"/>
  <c r="G46" i="12"/>
  <c r="F15" i="12"/>
  <c r="I9" i="9"/>
  <c r="F48" i="12"/>
  <c r="G48" i="12"/>
  <c r="F75" i="12"/>
  <c r="G75" i="12"/>
  <c r="H75" i="12"/>
  <c r="F43" i="12"/>
  <c r="G43" i="12"/>
  <c r="F61" i="12"/>
  <c r="G61" i="12"/>
  <c r="H61" i="12"/>
  <c r="F64" i="12"/>
  <c r="G64" i="12"/>
  <c r="H64" i="12"/>
  <c r="F51" i="12"/>
  <c r="G51" i="12"/>
  <c r="F25" i="12"/>
  <c r="I4" i="11"/>
  <c r="F57" i="12"/>
  <c r="G57" i="12"/>
  <c r="H57" i="12"/>
  <c r="F28" i="12"/>
  <c r="G28" i="12"/>
  <c r="F12" i="12"/>
  <c r="I6" i="9"/>
  <c r="F89" i="12"/>
  <c r="G89" i="12"/>
  <c r="H89" i="12"/>
  <c r="F76" i="12"/>
  <c r="G76" i="12"/>
  <c r="H76" i="12"/>
  <c r="F11" i="12"/>
  <c r="G11" i="12"/>
  <c r="F18" i="12"/>
  <c r="G18" i="12"/>
  <c r="F37" i="12"/>
  <c r="I31" i="9"/>
  <c r="F56" i="12"/>
  <c r="G56" i="12"/>
  <c r="F9" i="12"/>
  <c r="G9" i="12"/>
  <c r="H9" i="12"/>
  <c r="F65" i="12"/>
  <c r="G65" i="12"/>
  <c r="H65" i="12"/>
  <c r="F90" i="12"/>
  <c r="G90" i="12"/>
  <c r="H90" i="12"/>
  <c r="F55" i="12"/>
  <c r="I49" i="9"/>
  <c r="F26" i="12"/>
  <c r="G26" i="12"/>
  <c r="F68" i="12"/>
  <c r="G68" i="12"/>
  <c r="H68" i="12"/>
  <c r="F84" i="12"/>
  <c r="G84" i="12"/>
  <c r="H84" i="12"/>
  <c r="F24" i="12"/>
  <c r="G24" i="12"/>
  <c r="F59" i="12"/>
  <c r="G59" i="12"/>
  <c r="H59" i="12"/>
  <c r="F10" i="12"/>
  <c r="G10" i="12"/>
  <c r="F81" i="12"/>
  <c r="G81" i="12"/>
  <c r="H81" i="12"/>
  <c r="F19" i="12"/>
  <c r="I13" i="9"/>
  <c r="F44" i="12"/>
  <c r="I23" i="11"/>
  <c r="I24" i="11"/>
  <c r="F32" i="12"/>
  <c r="G32" i="12"/>
  <c r="F71" i="12"/>
  <c r="G71" i="12"/>
  <c r="H71" i="12"/>
  <c r="F29" i="12"/>
  <c r="I23" i="9"/>
  <c r="F21" i="12"/>
  <c r="I15" i="9"/>
  <c r="F95" i="12"/>
  <c r="G95" i="12"/>
  <c r="H95" i="12"/>
  <c r="F16" i="12"/>
  <c r="I10" i="9"/>
  <c r="F78" i="12"/>
  <c r="G78" i="12"/>
  <c r="H78" i="12"/>
  <c r="F54" i="12"/>
  <c r="I48" i="9"/>
  <c r="F87" i="12"/>
  <c r="G87" i="12"/>
  <c r="H87" i="12"/>
  <c r="F91" i="12"/>
  <c r="G91" i="12"/>
  <c r="H91" i="12"/>
  <c r="F85" i="12"/>
  <c r="G85" i="12"/>
  <c r="H85" i="12"/>
  <c r="F40" i="12"/>
  <c r="G40" i="12"/>
  <c r="F83" i="12"/>
  <c r="G83" i="12"/>
  <c r="H83" i="12"/>
  <c r="F42" i="12"/>
  <c r="I36" i="9"/>
  <c r="F88" i="12"/>
  <c r="G88" i="12"/>
  <c r="H88" i="12"/>
  <c r="F41" i="12"/>
  <c r="I20" i="11"/>
  <c r="F35" i="12"/>
  <c r="I14" i="11"/>
  <c r="F73" i="12"/>
  <c r="G73" i="12"/>
  <c r="H73" i="12"/>
  <c r="F69" i="12"/>
  <c r="G69" i="12"/>
  <c r="H69" i="12"/>
  <c r="F20" i="12"/>
  <c r="G20" i="12"/>
  <c r="F62" i="12"/>
  <c r="G62" i="12"/>
  <c r="H62" i="12"/>
  <c r="F66" i="12"/>
  <c r="G66" i="12"/>
  <c r="H66" i="12"/>
  <c r="F86" i="12"/>
  <c r="G86" i="12"/>
  <c r="H86" i="12"/>
  <c r="F49" i="12"/>
  <c r="I43" i="9"/>
  <c r="F36" i="12"/>
  <c r="I15" i="11"/>
  <c r="F67" i="12"/>
  <c r="G67" i="12"/>
  <c r="H67" i="12"/>
  <c r="F45" i="12"/>
  <c r="I39" i="9"/>
  <c r="F33" i="12"/>
  <c r="G33" i="12"/>
  <c r="F39" i="12"/>
  <c r="I18" i="11"/>
  <c r="F30" i="12"/>
  <c r="G30" i="12"/>
  <c r="F52" i="12"/>
  <c r="G52" i="12"/>
  <c r="F94" i="12"/>
  <c r="G94" i="12"/>
  <c r="H94" i="12"/>
  <c r="F93" i="12"/>
  <c r="G93" i="12"/>
  <c r="H93" i="12"/>
  <c r="F14" i="12"/>
  <c r="I8" i="9"/>
  <c r="F60" i="12"/>
  <c r="G60" i="12"/>
  <c r="H60" i="12"/>
  <c r="F7" i="12"/>
  <c r="G7" i="12"/>
  <c r="H7" i="12"/>
  <c r="F13" i="12"/>
  <c r="G13" i="12"/>
  <c r="F47" i="12"/>
  <c r="I41" i="9"/>
  <c r="L9" i="2"/>
  <c r="C10" i="12"/>
  <c r="D10" i="12"/>
  <c r="F53" i="12"/>
  <c r="G53" i="12"/>
  <c r="F72" i="12"/>
  <c r="G72" i="12"/>
  <c r="H72" i="12"/>
  <c r="F31" i="12"/>
  <c r="I25" i="9"/>
  <c r="F17" i="12"/>
  <c r="G17" i="12"/>
  <c r="F63" i="12"/>
  <c r="G63" i="12"/>
  <c r="H63" i="12"/>
  <c r="F82" i="12"/>
  <c r="G82" i="12"/>
  <c r="H82" i="12"/>
  <c r="F77" i="12"/>
  <c r="G77" i="12"/>
  <c r="H77" i="12"/>
  <c r="F8" i="12"/>
  <c r="G8" i="12"/>
  <c r="H8" i="12"/>
  <c r="F70" i="12"/>
  <c r="G70" i="12"/>
  <c r="H70" i="12"/>
  <c r="F27" i="12"/>
  <c r="I21" i="9"/>
  <c r="F22" i="12"/>
  <c r="I16" i="9"/>
  <c r="F74" i="12"/>
  <c r="G74" i="12"/>
  <c r="H74" i="12"/>
  <c r="F38" i="12"/>
  <c r="G38" i="12"/>
  <c r="F34" i="12"/>
  <c r="I28" i="9"/>
  <c r="F80" i="12"/>
  <c r="G80" i="12"/>
  <c r="H80" i="12"/>
  <c r="G19" i="12"/>
  <c r="L18" i="11"/>
  <c r="K18" i="11"/>
  <c r="K38" i="9"/>
  <c r="K34" i="9"/>
  <c r="L14" i="11"/>
  <c r="K14" i="11"/>
  <c r="J17" i="9"/>
  <c r="H23" i="12"/>
  <c r="K35" i="9"/>
  <c r="L15" i="11"/>
  <c r="K15" i="11"/>
  <c r="L7" i="11"/>
  <c r="K7" i="11"/>
  <c r="K27" i="9"/>
  <c r="L13" i="11"/>
  <c r="K13" i="11"/>
  <c r="K33" i="9"/>
  <c r="L5" i="11"/>
  <c r="K5" i="11"/>
  <c r="K25" i="9"/>
  <c r="L21" i="11"/>
  <c r="K21" i="11"/>
  <c r="K41" i="9"/>
  <c r="L23" i="11"/>
  <c r="K23" i="11"/>
  <c r="K43" i="9"/>
  <c r="L12" i="11"/>
  <c r="K12" i="11"/>
  <c r="K32" i="9"/>
  <c r="L11" i="11"/>
  <c r="K11" i="11"/>
  <c r="K31" i="9"/>
  <c r="K39" i="9"/>
  <c r="L19" i="11"/>
  <c r="K19" i="11"/>
  <c r="I37" i="9"/>
  <c r="L22" i="11"/>
  <c r="K22" i="11"/>
  <c r="K42" i="9"/>
  <c r="L8" i="11"/>
  <c r="K8" i="11"/>
  <c r="K28" i="9"/>
  <c r="L17" i="11"/>
  <c r="K17" i="11"/>
  <c r="K37" i="9"/>
  <c r="I44" i="9"/>
  <c r="G34" i="12"/>
  <c r="K36" i="9"/>
  <c r="L16" i="11"/>
  <c r="K16" i="11"/>
  <c r="G54" i="12"/>
  <c r="I21" i="11"/>
  <c r="G49" i="12"/>
  <c r="J43" i="9"/>
  <c r="I16" i="11"/>
  <c r="I22" i="11"/>
  <c r="G25" i="12"/>
  <c r="I12" i="11"/>
  <c r="I34" i="9"/>
  <c r="G44" i="12"/>
  <c r="J18" i="11"/>
  <c r="I5" i="9"/>
  <c r="I14" i="9"/>
  <c r="I35" i="9"/>
  <c r="I40" i="9"/>
  <c r="I19" i="11"/>
  <c r="I9" i="11"/>
  <c r="I38" i="9"/>
  <c r="G37" i="12"/>
  <c r="J11" i="11"/>
  <c r="G47" i="12"/>
  <c r="I5" i="11"/>
  <c r="G42" i="12"/>
  <c r="H42" i="12"/>
  <c r="G16" i="12"/>
  <c r="H16" i="12"/>
  <c r="I27" i="9"/>
  <c r="G14" i="12"/>
  <c r="J8" i="9"/>
  <c r="I22" i="9"/>
  <c r="G21" i="12"/>
  <c r="J15" i="9"/>
  <c r="I20" i="9"/>
  <c r="I7" i="11"/>
  <c r="I42" i="9"/>
  <c r="I24" i="9"/>
  <c r="G41" i="12"/>
  <c r="I19" i="9"/>
  <c r="I8" i="11"/>
  <c r="I33" i="9"/>
  <c r="I29" i="9"/>
  <c r="I18" i="9"/>
  <c r="G39" i="12"/>
  <c r="H39" i="12"/>
  <c r="I12" i="9"/>
  <c r="I13" i="11"/>
  <c r="G27" i="12"/>
  <c r="H27" i="12"/>
  <c r="I50" i="9"/>
  <c r="I51" i="9"/>
  <c r="G15" i="12"/>
  <c r="H15" i="12"/>
  <c r="G29" i="12"/>
  <c r="H29" i="12"/>
  <c r="G55" i="12"/>
  <c r="H55" i="12"/>
  <c r="I7" i="9"/>
  <c r="G45" i="12"/>
  <c r="H45" i="12"/>
  <c r="G12" i="12"/>
  <c r="J6" i="9"/>
  <c r="I11" i="11"/>
  <c r="I30" i="9"/>
  <c r="I45" i="9"/>
  <c r="I26" i="9"/>
  <c r="G22" i="12"/>
  <c r="J16" i="9"/>
  <c r="G35" i="12"/>
  <c r="J29" i="9"/>
  <c r="G36" i="12"/>
  <c r="J10" i="11"/>
  <c r="I47" i="9"/>
  <c r="I6" i="11"/>
  <c r="I11" i="9"/>
  <c r="I10" i="11"/>
  <c r="I17" i="11"/>
  <c r="I32" i="9"/>
  <c r="I46" i="9"/>
  <c r="G31" i="12"/>
  <c r="J25" i="9"/>
  <c r="I4" i="9"/>
  <c r="L10" i="2"/>
  <c r="C11" i="12"/>
  <c r="D11" i="12"/>
  <c r="J28" i="9"/>
  <c r="J8" i="11"/>
  <c r="H34" i="12"/>
  <c r="J34" i="9"/>
  <c r="H40" i="12"/>
  <c r="J14" i="11"/>
  <c r="H14" i="12"/>
  <c r="J24" i="9"/>
  <c r="H30" i="12"/>
  <c r="J4" i="11"/>
  <c r="H11" i="12"/>
  <c r="J5" i="9"/>
  <c r="H41" i="12"/>
  <c r="J15" i="11"/>
  <c r="J35" i="9"/>
  <c r="J20" i="11"/>
  <c r="H46" i="12"/>
  <c r="J40" i="9"/>
  <c r="J22" i="9"/>
  <c r="H28" i="12"/>
  <c r="J45" i="9"/>
  <c r="H51" i="12"/>
  <c r="H48" i="12"/>
  <c r="J42" i="9"/>
  <c r="J22" i="11"/>
  <c r="J44" i="9"/>
  <c r="H50" i="12"/>
  <c r="J32" i="9"/>
  <c r="J12" i="11"/>
  <c r="H38" i="12"/>
  <c r="J26" i="9"/>
  <c r="J6" i="11"/>
  <c r="H32" i="12"/>
  <c r="H53" i="12"/>
  <c r="J47" i="9"/>
  <c r="H18" i="12"/>
  <c r="J12" i="9"/>
  <c r="J7" i="9"/>
  <c r="H13" i="12"/>
  <c r="H52" i="12"/>
  <c r="J46" i="9"/>
  <c r="H17" i="12"/>
  <c r="J11" i="9"/>
  <c r="J50" i="9"/>
  <c r="H56" i="12"/>
  <c r="J4" i="9"/>
  <c r="H10" i="12"/>
  <c r="J18" i="9"/>
  <c r="H24" i="12"/>
  <c r="H49" i="12"/>
  <c r="J23" i="11"/>
  <c r="J7" i="11"/>
  <c r="H33" i="12"/>
  <c r="J27" i="9"/>
  <c r="J19" i="9"/>
  <c r="H25" i="12"/>
  <c r="J21" i="11"/>
  <c r="J41" i="9"/>
  <c r="H47" i="12"/>
  <c r="J13" i="9"/>
  <c r="H19" i="12"/>
  <c r="J17" i="11"/>
  <c r="J37" i="9"/>
  <c r="H43" i="12"/>
  <c r="H26" i="12"/>
  <c r="J20" i="9"/>
  <c r="J48" i="9"/>
  <c r="H54" i="12"/>
  <c r="J14" i="9"/>
  <c r="H20" i="12"/>
  <c r="J36" i="9"/>
  <c r="J10" i="9"/>
  <c r="J38" i="9"/>
  <c r="H44" i="12"/>
  <c r="J16" i="11"/>
  <c r="H37" i="12"/>
  <c r="J31" i="9"/>
  <c r="H21" i="12"/>
  <c r="J19" i="11"/>
  <c r="J23" i="9"/>
  <c r="H35" i="12"/>
  <c r="L11" i="2"/>
  <c r="L12" i="2"/>
  <c r="J13" i="11"/>
  <c r="J21" i="9"/>
  <c r="J33" i="9"/>
  <c r="J9" i="11"/>
  <c r="J39" i="9"/>
  <c r="J9" i="9"/>
  <c r="H12" i="12"/>
  <c r="J49" i="9"/>
  <c r="H22" i="12"/>
  <c r="J30" i="9"/>
  <c r="H36" i="12"/>
  <c r="H31" i="12"/>
  <c r="J5" i="11"/>
  <c r="C12" i="12"/>
  <c r="D12" i="12"/>
  <c r="C13" i="12"/>
  <c r="L13" i="2"/>
  <c r="D13" i="12"/>
  <c r="C14" i="12"/>
  <c r="D14" i="12"/>
  <c r="L14" i="2"/>
  <c r="C15" i="12"/>
  <c r="D15" i="12"/>
  <c r="L15" i="2"/>
  <c r="C16" i="12"/>
  <c r="D16" i="12"/>
  <c r="L16" i="2"/>
  <c r="C17" i="12"/>
  <c r="D17" i="12"/>
  <c r="L17" i="2"/>
  <c r="C18" i="12"/>
  <c r="D18" i="12"/>
  <c r="L18" i="2"/>
  <c r="C19" i="12"/>
  <c r="D19" i="12"/>
  <c r="L19" i="2"/>
  <c r="C20" i="12"/>
  <c r="D20" i="12"/>
  <c r="L20" i="2"/>
  <c r="C21" i="12"/>
  <c r="D21" i="12"/>
  <c r="L21" i="2"/>
  <c r="C22" i="12"/>
  <c r="D22" i="12"/>
  <c r="L22" i="2"/>
  <c r="C23" i="12"/>
  <c r="D23" i="12"/>
  <c r="L23" i="2"/>
  <c r="C24" i="12"/>
  <c r="D24" i="12"/>
  <c r="L24" i="2"/>
  <c r="C25" i="12"/>
  <c r="D25" i="12"/>
  <c r="L25" i="2"/>
  <c r="C26" i="12"/>
  <c r="D26" i="12"/>
  <c r="L26" i="2"/>
  <c r="C27" i="12"/>
  <c r="D27" i="12"/>
  <c r="L27" i="2"/>
  <c r="C28" i="12"/>
  <c r="D28" i="12"/>
  <c r="L28" i="2"/>
  <c r="C29" i="12"/>
  <c r="D29" i="12"/>
  <c r="L29" i="2"/>
  <c r="C30" i="12"/>
  <c r="D30" i="12"/>
  <c r="L30" i="2"/>
  <c r="C31" i="12"/>
  <c r="D31" i="12"/>
  <c r="L31" i="2"/>
  <c r="C32" i="12"/>
  <c r="D32" i="12"/>
  <c r="L32" i="2"/>
  <c r="C33" i="12"/>
  <c r="D33" i="12"/>
  <c r="L33" i="2"/>
  <c r="C34" i="12"/>
  <c r="D34" i="12"/>
  <c r="L34" i="2"/>
  <c r="C35" i="12"/>
  <c r="D35" i="12"/>
  <c r="L35" i="2"/>
  <c r="C36" i="12"/>
  <c r="D36" i="12"/>
  <c r="L36" i="2"/>
  <c r="C37" i="12"/>
  <c r="D37" i="12"/>
  <c r="L37" i="2"/>
  <c r="C38" i="12"/>
  <c r="D38" i="12"/>
  <c r="L38" i="2"/>
  <c r="C39" i="12"/>
  <c r="D39" i="12"/>
  <c r="L39" i="2"/>
  <c r="C40" i="12"/>
  <c r="D40" i="12"/>
  <c r="L40" i="2"/>
  <c r="C41" i="12"/>
  <c r="D41" i="12"/>
  <c r="L41" i="2"/>
  <c r="C42" i="12"/>
  <c r="D42" i="12"/>
  <c r="L42" i="2"/>
  <c r="C43" i="12"/>
  <c r="D43" i="12"/>
  <c r="L43" i="2"/>
  <c r="C44" i="12"/>
  <c r="D44" i="12"/>
  <c r="L44" i="2"/>
  <c r="C45" i="12"/>
  <c r="D45" i="12"/>
  <c r="L45" i="2"/>
  <c r="C46" i="12"/>
  <c r="D46" i="12"/>
  <c r="L46" i="2"/>
  <c r="C47" i="12"/>
  <c r="D47" i="12"/>
  <c r="L47" i="2"/>
  <c r="C48" i="12"/>
  <c r="D48" i="12"/>
  <c r="L48" i="2"/>
  <c r="C49" i="12"/>
  <c r="D49" i="12"/>
  <c r="L49" i="2"/>
  <c r="C50" i="12"/>
  <c r="D50" i="12"/>
  <c r="L50" i="2"/>
  <c r="C51" i="12"/>
  <c r="D51" i="12"/>
  <c r="L51" i="2"/>
  <c r="C52" i="12"/>
  <c r="D52" i="12"/>
  <c r="L52" i="2"/>
  <c r="C53" i="12"/>
  <c r="D53" i="12"/>
  <c r="L53" i="2"/>
  <c r="C54" i="12"/>
  <c r="D54" i="12"/>
  <c r="L54" i="2"/>
  <c r="C55" i="12"/>
  <c r="D55" i="12"/>
  <c r="L55" i="2"/>
  <c r="C56" i="12"/>
  <c r="D56" i="12"/>
  <c r="L56" i="2"/>
  <c r="C57" i="12"/>
  <c r="D57" i="12"/>
  <c r="L57" i="2"/>
  <c r="C58" i="12"/>
  <c r="D58" i="12"/>
  <c r="L58" i="2"/>
  <c r="C59" i="12"/>
  <c r="D59" i="12"/>
  <c r="L59" i="2"/>
  <c r="C60" i="12"/>
  <c r="D60" i="12"/>
  <c r="L60" i="2"/>
  <c r="C61" i="12"/>
  <c r="D61" i="12"/>
  <c r="L61" i="2"/>
  <c r="C62" i="12"/>
  <c r="D62" i="12"/>
  <c r="L62" i="2"/>
  <c r="C63" i="12"/>
  <c r="D63" i="12"/>
  <c r="L63" i="2"/>
  <c r="C64" i="12"/>
  <c r="D64" i="12"/>
  <c r="L64" i="2"/>
  <c r="C65" i="12"/>
  <c r="D65" i="12"/>
  <c r="L65" i="2"/>
  <c r="C66" i="12"/>
  <c r="D66" i="12"/>
  <c r="L66" i="2"/>
  <c r="C67" i="12"/>
  <c r="D67" i="12"/>
  <c r="L67" i="2"/>
  <c r="C68" i="12"/>
  <c r="D68" i="12"/>
  <c r="L68" i="2"/>
  <c r="C69" i="12"/>
  <c r="D69" i="12"/>
  <c r="L69" i="2"/>
  <c r="C70" i="12"/>
  <c r="D70" i="12"/>
  <c r="L70" i="2"/>
  <c r="C71" i="12"/>
  <c r="D71" i="12"/>
  <c r="L71" i="2"/>
  <c r="C72" i="12"/>
  <c r="D72" i="12"/>
  <c r="L72" i="2"/>
  <c r="C73" i="12"/>
  <c r="D73" i="12"/>
  <c r="L73" i="2"/>
  <c r="C74" i="12"/>
  <c r="D74" i="12"/>
  <c r="L74" i="2"/>
  <c r="C75" i="12"/>
  <c r="D75" i="12"/>
  <c r="L75" i="2"/>
  <c r="C76" i="12"/>
  <c r="D76" i="12"/>
  <c r="L76" i="2"/>
  <c r="C77" i="12"/>
  <c r="D77" i="12"/>
  <c r="L77" i="2"/>
  <c r="C78" i="12"/>
  <c r="D78" i="12"/>
  <c r="L78" i="2"/>
  <c r="C79" i="12"/>
  <c r="D79" i="12"/>
  <c r="L79" i="2"/>
  <c r="C80" i="12"/>
  <c r="D80" i="12"/>
  <c r="L80" i="2"/>
  <c r="C81" i="12"/>
  <c r="D81" i="12"/>
  <c r="L81" i="2"/>
  <c r="C82" i="12"/>
  <c r="D82" i="12"/>
  <c r="L82" i="2"/>
  <c r="C83" i="12"/>
  <c r="D83" i="12"/>
  <c r="L83" i="2"/>
  <c r="C84" i="12"/>
  <c r="D84" i="12"/>
  <c r="L84" i="2"/>
  <c r="C85" i="12"/>
  <c r="D85" i="12"/>
  <c r="L85" i="2"/>
  <c r="C86" i="12"/>
  <c r="D86" i="12"/>
  <c r="L86" i="2"/>
  <c r="C87" i="12"/>
  <c r="D87" i="12"/>
  <c r="L87" i="2"/>
  <c r="C88" i="12"/>
  <c r="D88" i="12"/>
  <c r="L88" i="2"/>
  <c r="C89" i="12"/>
  <c r="D89" i="12"/>
  <c r="L89" i="2"/>
  <c r="C90" i="12"/>
  <c r="D90" i="12"/>
  <c r="L90" i="2"/>
  <c r="C91" i="12"/>
  <c r="D91" i="12"/>
  <c r="L91" i="2"/>
  <c r="C92" i="12"/>
  <c r="D92" i="12"/>
  <c r="L92" i="2"/>
  <c r="C93" i="12"/>
  <c r="D93" i="12"/>
  <c r="L93" i="2"/>
  <c r="C94" i="12"/>
  <c r="D94" i="12"/>
  <c r="L94" i="2"/>
  <c r="C95" i="12"/>
  <c r="D95" i="12"/>
</calcChain>
</file>

<file path=xl/comments1.xml><?xml version="1.0" encoding="utf-8"?>
<comments xmlns="http://schemas.openxmlformats.org/spreadsheetml/2006/main">
  <authors>
    <author>marcos lopez roman</author>
  </authors>
  <commentList>
    <comment ref="O3" authorId="0">
      <text>
        <r>
          <rPr>
            <b/>
            <sz val="9"/>
            <color indexed="81"/>
            <rFont val="Tahoma"/>
            <charset val="1"/>
          </rPr>
          <t>Este radio describe el circulo que realizaria una aeronave dado un angulo de banqueo y una velocidad.
Este circulo aquí calculado es el mismo que el circulo descrito por el radio de Coriolis, ya que esta calculado en base al angulo de banqueo necesario para la corrección de dicho efecto.
El hecho de que sea el mismo, demuestra que el ángulo de banqueo para la corrección del efecto Coriolis esta bien calculado y anula dicho efecto.</t>
        </r>
      </text>
    </comment>
    <comment ref="P3" authorId="0">
      <text>
        <r>
          <rPr>
            <b/>
            <sz val="9"/>
            <color indexed="81"/>
            <rFont val="Tahoma"/>
            <charset val="1"/>
          </rPr>
          <t>Este radio pertenece al circulo teorico de la trayectoria que describiria cualquier objeto en movimiento en ausencia de cualquier otra fuerza en nuestro planeta tierra debido a la rotacion terrestre, suponiendo que la aceleracion de Coriolis fuera la misma en todas las latitudes, cosa que no es cierta, por eso mismo el radio es diferente en cada latitud.</t>
        </r>
        <r>
          <rPr>
            <sz val="9"/>
            <color indexed="81"/>
            <rFont val="Tahoma"/>
            <charset val="1"/>
          </rPr>
          <t xml:space="preserve">
</t>
        </r>
      </text>
    </comment>
    <comment ref="S3" authorId="0">
      <text>
        <r>
          <rPr>
            <b/>
            <sz val="9"/>
            <color indexed="81"/>
            <rFont val="Tahoma"/>
            <charset val="1"/>
          </rPr>
          <t>Esta potencia esta basada en la de un B737, si se desea conocer la de algun otro avión habría que modificar la potencia de dichos motores en la casilla correspondiente aquí abajo a la izquierda.</t>
        </r>
        <r>
          <rPr>
            <sz val="9"/>
            <color indexed="81"/>
            <rFont val="Tahoma"/>
            <charset val="1"/>
          </rPr>
          <t xml:space="preserve">
</t>
        </r>
      </text>
    </comment>
    <comment ref="T3" authorId="0">
      <text>
        <r>
          <rPr>
            <b/>
            <sz val="9"/>
            <color indexed="81"/>
            <rFont val="Tahoma"/>
            <charset val="1"/>
          </rPr>
          <t>Esta velocidad es por latitud, imaginaros la velocidad que suponria por kilometro de vuelo….</t>
        </r>
        <r>
          <rPr>
            <sz val="9"/>
            <color indexed="81"/>
            <rFont val="Tahoma"/>
            <charset val="1"/>
          </rPr>
          <t xml:space="preserve">
</t>
        </r>
      </text>
    </comment>
    <comment ref="Y27" authorId="0">
      <text>
        <r>
          <rPr>
            <b/>
            <sz val="9"/>
            <color indexed="81"/>
            <rFont val="Tahoma"/>
            <charset val="1"/>
          </rPr>
          <t>Esta potencia corresponde a los 2 motores de un Boeing 737-800, si se cambia de masa y max velocidad en la pestaña de Coriolis, recordar cambiar el dato de la maxima potencia aquí al correspondiente del nuevo avion que se desea usar como referencia.</t>
        </r>
      </text>
    </comment>
  </commentList>
</comments>
</file>

<file path=xl/comments2.xml><?xml version="1.0" encoding="utf-8"?>
<comments xmlns="http://schemas.openxmlformats.org/spreadsheetml/2006/main">
  <authors>
    <author>marcos lopez roman</author>
  </authors>
  <commentList>
    <comment ref="D5" authorId="0">
      <text>
        <r>
          <rPr>
            <b/>
            <sz val="9"/>
            <color indexed="81"/>
            <rFont val="Tahoma"/>
            <family val="2"/>
          </rPr>
          <t>Este angulo de deriva esta basado en la distancia recorrida en el eje X por segundo, distancia basada en la diferencia de velocidad tangencial entre dicha latitud y la anterior, dado un desplazamiento X por segundo en el eje x, el angulo de deriva que habrá que usar para corregirlo en cada segundo sera el mostrado aquí en esta columna. 
Osea seria el numero de grados que deberiamos virar para poder seguir nuestro TRACK o CURSO, si el efecto Coriolis se comportara como el viento, cosa totalmente erronea.
Evidentemente esto esta mal desde la propia base.... ya que el ángulo de banqueo de una aeronave no es el angulo de deriva, a parte del hecho de que el efecto Coriolis no es viento que se deba corregir, es una aceleración que hay que anular o contrarestar, y esto solo se consigue con banqueo, no con cambio de rumbo (Como expresaba en su video)</t>
        </r>
        <r>
          <rPr>
            <sz val="9"/>
            <color indexed="81"/>
            <rFont val="Tahoma"/>
            <family val="2"/>
          </rPr>
          <t xml:space="preserve">
</t>
        </r>
      </text>
    </comment>
  </commentList>
</comments>
</file>

<file path=xl/comments3.xml><?xml version="1.0" encoding="utf-8"?>
<comments xmlns="http://schemas.openxmlformats.org/spreadsheetml/2006/main">
  <authors>
    <author>marcos lopez roman</author>
  </authors>
  <commentList>
    <comment ref="D4" authorId="0">
      <text>
        <r>
          <rPr>
            <b/>
            <sz val="9"/>
            <color indexed="81"/>
            <rFont val="Tahoma"/>
            <family val="2"/>
          </rPr>
          <t>Esta es la distancia lateral real que la aeronave se desplazaría en cada latitud, tengamos en cuenta que la aeronave corrige en todo momento ese desplazamiento gracias al angulo de banqueo</t>
        </r>
        <r>
          <rPr>
            <sz val="9"/>
            <color indexed="81"/>
            <rFont val="Tahoma"/>
            <family val="2"/>
          </rPr>
          <t xml:space="preserve">
</t>
        </r>
      </text>
    </comment>
  </commentList>
</comments>
</file>

<file path=xl/sharedStrings.xml><?xml version="1.0" encoding="utf-8"?>
<sst xmlns="http://schemas.openxmlformats.org/spreadsheetml/2006/main" count="369" uniqueCount="159">
  <si>
    <t>"Fuerza" y "Aceleración" de Coriolis</t>
  </si>
  <si>
    <r>
      <t xml:space="preserve">F = 2 x m x v x </t>
    </r>
    <r>
      <rPr>
        <sz val="22"/>
        <color theme="1"/>
        <rFont val="Calibri"/>
        <family val="2"/>
      </rPr>
      <t>ω x sen (α)</t>
    </r>
  </si>
  <si>
    <t>F =</t>
  </si>
  <si>
    <t>m =</t>
  </si>
  <si>
    <t>v =</t>
  </si>
  <si>
    <t>ω =</t>
  </si>
  <si>
    <t>α =</t>
  </si>
  <si>
    <t>A =</t>
  </si>
  <si>
    <t>Masa del objeto en movimiento (kg)</t>
  </si>
  <si>
    <t>Velocidad del objeto en movimiento (km/h)</t>
  </si>
  <si>
    <t>Fuerza de Coriolis (N)</t>
  </si>
  <si>
    <t>Aceleracion de Coriolis (m/s2)</t>
  </si>
  <si>
    <t>Latitud del objeto (º)</t>
  </si>
  <si>
    <t>Hemisferio Norte</t>
  </si>
  <si>
    <t>Hemisferio Sur</t>
  </si>
  <si>
    <t>Desvio derecha</t>
  </si>
  <si>
    <t xml:space="preserve">Desvio izquierda </t>
  </si>
  <si>
    <t>1 Newtons = 0.102 Kilogramo-fuerza</t>
  </si>
  <si>
    <t>Kg-F</t>
  </si>
  <si>
    <r>
      <t>Velocidad angular de la Tierra (2</t>
    </r>
    <r>
      <rPr>
        <sz val="11"/>
        <color theme="1"/>
        <rFont val="Calibri"/>
        <family val="2"/>
      </rPr>
      <t>π/24h)</t>
    </r>
    <r>
      <rPr>
        <sz val="11"/>
        <color theme="1"/>
        <rFont val="Calibri"/>
        <family val="2"/>
        <scheme val="minor"/>
      </rPr>
      <t xml:space="preserve"> rad/s</t>
    </r>
  </si>
  <si>
    <t>La velocidad tangencial es un vector, que resulta del producto vectorial del vector velocidad angular (ω) por el vector posición (r) referido al punto P.</t>
  </si>
  <si>
    <r>
      <t xml:space="preserve">v = </t>
    </r>
    <r>
      <rPr>
        <sz val="20"/>
        <color theme="1"/>
        <rFont val="Calibri"/>
        <family val="2"/>
      </rPr>
      <t>ω x r</t>
    </r>
    <r>
      <rPr>
        <sz val="20"/>
        <color theme="1"/>
        <rFont val="Calibri"/>
        <family val="2"/>
        <scheme val="minor"/>
      </rPr>
      <t xml:space="preserve"> = (2</t>
    </r>
    <r>
      <rPr>
        <sz val="20"/>
        <color theme="1"/>
        <rFont val="Calibri"/>
        <family val="2"/>
      </rPr>
      <t xml:space="preserve">π / T) * r </t>
    </r>
  </si>
  <si>
    <t xml:space="preserve">r = radio del paralelo </t>
  </si>
  <si>
    <t>T = periodo (24h)</t>
  </si>
  <si>
    <t>VELOCIDAD TANGENCIAL (km/h)</t>
  </si>
  <si>
    <t>Radio (km)</t>
  </si>
  <si>
    <t xml:space="preserve">VELOCIDAD TANGENCIAL DE LA TIERRA </t>
  </si>
  <si>
    <t>1 grado son 111 km</t>
  </si>
  <si>
    <t>a = F / m = 2 x v x ω x sen (α)</t>
  </si>
  <si>
    <t>Radio Coriolis (km)</t>
  </si>
  <si>
    <r>
      <t xml:space="preserve">ω = velocidad angular (rad/s) = 2π = </t>
    </r>
    <r>
      <rPr>
        <b/>
        <sz val="11"/>
        <color theme="1"/>
        <rFont val="Calibri"/>
        <family val="2"/>
      </rPr>
      <t>0,00007292 rad/s</t>
    </r>
  </si>
  <si>
    <t>Velocidad del avion (km/h)</t>
  </si>
  <si>
    <r>
      <t xml:space="preserve">Rc = v / </t>
    </r>
    <r>
      <rPr>
        <sz val="18"/>
        <color theme="1"/>
        <rFont val="Calibri"/>
        <family val="2"/>
      </rPr>
      <t>ω * seno (α) = v / 0,00007292 * seno (α)</t>
    </r>
  </si>
  <si>
    <t>Radio Corolis (Rc)</t>
  </si>
  <si>
    <r>
      <t>Latitud (</t>
    </r>
    <r>
      <rPr>
        <b/>
        <sz val="16"/>
        <color theme="1"/>
        <rFont val="Calibri"/>
        <family val="2"/>
      </rPr>
      <t>α</t>
    </r>
    <r>
      <rPr>
        <b/>
        <i/>
        <sz val="16"/>
        <color theme="1"/>
        <rFont val="Calibri"/>
        <family val="2"/>
      </rPr>
      <t>)</t>
    </r>
  </si>
  <si>
    <t>Decremento (km/h)</t>
  </si>
  <si>
    <t>Decremento (m/s)</t>
  </si>
  <si>
    <t>Boeing 737-800</t>
  </si>
  <si>
    <t>1 Motor CFM 56-7B26</t>
  </si>
  <si>
    <t>121,4 KN = 12379,158 K</t>
  </si>
  <si>
    <t>1KN =101.97 Kgf</t>
  </si>
  <si>
    <t>2 Motores</t>
  </si>
  <si>
    <t>24758,316 kgf</t>
  </si>
  <si>
    <t>Fuerza Coriolis (N)</t>
  </si>
  <si>
    <t>Fuerza Coriolis (Kgf)</t>
  </si>
  <si>
    <t>Potencia Requerida B737 (%)</t>
  </si>
  <si>
    <t>kgs./h</t>
  </si>
  <si>
    <t>Lts./h</t>
  </si>
  <si>
    <t>(JP-1: Densidad: 0,804 kg/l)</t>
  </si>
  <si>
    <t>Consumo promedio total</t>
  </si>
  <si>
    <t>Consumo
extra
Lts./h</t>
  </si>
  <si>
    <r>
      <t xml:space="preserve">(Boeing 737-800 Capacidad combustible: 26.020 Lts. </t>
    </r>
    <r>
      <rPr>
        <sz val="11"/>
        <color theme="0" tint="-0.499984740745262"/>
        <rFont val="Calibri"/>
        <family val="2"/>
      </rPr>
      <t xml:space="preserve">&lt;=&gt; </t>
    </r>
    <r>
      <rPr>
        <i/>
        <sz val="11"/>
        <color theme="0" tint="-0.499984740745262"/>
        <rFont val="Calibri"/>
        <family val="2"/>
      </rPr>
      <t>20.920 Kg.)</t>
    </r>
  </si>
  <si>
    <t>%
extra
comb.</t>
  </si>
  <si>
    <t>Incremento
veloc. en
km/h</t>
  </si>
  <si>
    <r>
      <t>Latitud
(</t>
    </r>
    <r>
      <rPr>
        <b/>
        <sz val="12"/>
        <color theme="1"/>
        <rFont val="Calibri"/>
        <family val="2"/>
      </rPr>
      <t>α</t>
    </r>
    <r>
      <rPr>
        <b/>
        <i/>
        <sz val="12"/>
        <color theme="1"/>
        <rFont val="Calibri"/>
        <family val="2"/>
      </rPr>
      <t>)</t>
    </r>
  </si>
  <si>
    <t>Radio
(km)</t>
  </si>
  <si>
    <t>VELOCIDAD TANGENCIAL
(km/h)</t>
  </si>
  <si>
    <t>Decremento
(km/h)</t>
  </si>
  <si>
    <t>Decremento
(m/h)</t>
  </si>
  <si>
    <t>Decremento
(m/s)</t>
  </si>
  <si>
    <t>(El presente resumen, es una extracción exacta de la tabla "VELOCIDAD TANGENCIAL" pero especificando sólo en latitudes: 0°, 1° y de 10 en 10 hasta 90°)</t>
  </si>
  <si>
    <t>km por hora</t>
  </si>
  <si>
    <t>km por minuto</t>
  </si>
  <si>
    <t>Metros por segundo</t>
  </si>
  <si>
    <t>Decremento velocidad tangencial de la Tierra (m/s)</t>
  </si>
  <si>
    <t>Velocidad del viento (km/h)</t>
  </si>
  <si>
    <t>Componente Lateral</t>
  </si>
  <si>
    <t>Direccion del viento</t>
  </si>
  <si>
    <t>Angulo de Correccion para mantener el curso</t>
  </si>
  <si>
    <t>Componente Frente</t>
  </si>
  <si>
    <t>Nudos (kt)</t>
  </si>
  <si>
    <t>Rumbo a seguir para mantener curso</t>
  </si>
  <si>
    <t>Curso del avion</t>
  </si>
  <si>
    <t xml:space="preserve">Equivalente a un viento cruzado de 90º del curso del avión   </t>
  </si>
  <si>
    <t>1 grado entre latitudes son 111 km</t>
  </si>
  <si>
    <t>Coordenadas Geograficas</t>
  </si>
  <si>
    <t>Latitud</t>
  </si>
  <si>
    <t>Longitud</t>
  </si>
  <si>
    <t>Londres</t>
  </si>
  <si>
    <t xml:space="preserve">  5°36'14.70"N</t>
  </si>
  <si>
    <t xml:space="preserve">  0°10'19.52"O</t>
  </si>
  <si>
    <t xml:space="preserve"> 51°28'12.02"N</t>
  </si>
  <si>
    <t xml:space="preserve">  0°27'14.35"O</t>
  </si>
  <si>
    <t>Distancia (km)</t>
  </si>
  <si>
    <t>Duracion del viaje (horas)</t>
  </si>
  <si>
    <t>Tiempo en cruzar 1º de Latitud (Minutos)</t>
  </si>
  <si>
    <t>Tiempo de viaje (min)</t>
  </si>
  <si>
    <t>Velocidad crucero (km/h)</t>
  </si>
  <si>
    <t>+</t>
  </si>
  <si>
    <t>Velocidad despues de correccion km/h</t>
  </si>
  <si>
    <t>900</t>
  </si>
  <si>
    <t>=</t>
  </si>
  <si>
    <t xml:space="preserve">Potencia requerida por ajuste velocidad  tangencial </t>
  </si>
  <si>
    <t>Velocidad en la correccion km/h</t>
  </si>
  <si>
    <t>Perdida
veloc. en
km/h</t>
  </si>
  <si>
    <t>km/h</t>
  </si>
  <si>
    <t>Equivale a un viento cruzado de: (km/h)</t>
  </si>
  <si>
    <t>Marco No Inercial</t>
  </si>
  <si>
    <t>Marco Inercial</t>
  </si>
  <si>
    <t>Velocidad Tangencial (Eje x)</t>
  </si>
  <si>
    <t>Calculadora de vientos</t>
  </si>
  <si>
    <t>Cada hora recuperamos un 3.29% de potencia por la quema de combustible o lo que es lo mismo 0.4% cada 7.4 minutos</t>
  </si>
  <si>
    <t xml:space="preserve"> 25°47'45.14"N</t>
  </si>
  <si>
    <t xml:space="preserve"> 80°17'13.38"O</t>
  </si>
  <si>
    <t>Miami</t>
  </si>
  <si>
    <t>Ghana - Londres</t>
  </si>
  <si>
    <t>Ghana</t>
  </si>
  <si>
    <t>Distancia recorrida de la aeronave en un segundo (m)</t>
  </si>
  <si>
    <t>Diferencia de velocidad tangencial por cada segundo recorrido (m/s)</t>
  </si>
  <si>
    <t xml:space="preserve"> 43°40'39.78"N</t>
  </si>
  <si>
    <t xml:space="preserve"> 79°37'29.35"O</t>
  </si>
  <si>
    <t>Miami - Toronto</t>
  </si>
  <si>
    <t>2 Motores (kgf)</t>
  </si>
  <si>
    <t>Modulo Vector resultante de velocidad  del avion</t>
  </si>
  <si>
    <r>
      <t xml:space="preserve">(Boeing 737-800 Capacidad combustible: 26.020 Lts. </t>
    </r>
    <r>
      <rPr>
        <sz val="11"/>
        <color theme="0" tint="-0.499984740745262"/>
        <rFont val="Calibri"/>
        <family val="2"/>
      </rPr>
      <t xml:space="preserve">&lt;=&gt; </t>
    </r>
    <r>
      <rPr>
        <i/>
        <sz val="11"/>
        <color theme="0" tint="-0.499984740745262"/>
        <rFont val="Calibri"/>
        <family val="2"/>
      </rPr>
      <t>20.920 Kg.)</t>
    </r>
    <r>
      <rPr>
        <i/>
        <sz val="11"/>
        <color theme="0" tint="-0.499984740745262"/>
        <rFont val="Calibri"/>
        <family val="2"/>
        <scheme val="minor"/>
      </rPr>
      <t xml:space="preserve"> 1 Litro = 0.804 kg</t>
    </r>
  </si>
  <si>
    <t>Decremento de potencia por la quema de combustible por H para mantener GS (%)</t>
  </si>
  <si>
    <t>VELOCIDAD TANGENCIAL DE LA TIERRA Y SUS IMPLICACIONES EN LA AERONAVE</t>
  </si>
  <si>
    <t xml:space="preserve">Desplazamiento en el eje x  a causa de la deriva desde el ecuador (metros) </t>
  </si>
  <si>
    <t xml:space="preserve">Incremento en el eje x  a causa de la deriva por cada latitud (metros) </t>
  </si>
  <si>
    <t>Recorrido (metros)</t>
  </si>
  <si>
    <t>Toronto</t>
  </si>
  <si>
    <t>Desplazamiento lateral local eje x (metros)</t>
  </si>
  <si>
    <t>Desplazamiento lateral acumulado (eje x) (metros)</t>
  </si>
  <si>
    <t xml:space="preserve">Angulo de banqueo  para corregir efecto Coriolis </t>
  </si>
  <si>
    <t>Angulo de bankeo (º)</t>
  </si>
  <si>
    <t xml:space="preserve">Porcentaje de gravedad </t>
  </si>
  <si>
    <t>Distancia recorrida eje x</t>
  </si>
  <si>
    <t>Distancia recorrida eje y</t>
  </si>
  <si>
    <t>Velocidad del avion (km/h) Vector resultante</t>
  </si>
  <si>
    <t xml:space="preserve">Velocidad Avion (Eje Y) </t>
  </si>
  <si>
    <t>Decremento
velocidad por microcorrecion en
km/h</t>
  </si>
  <si>
    <t>Descomposición Vectorial</t>
  </si>
  <si>
    <t>Latitud 1</t>
  </si>
  <si>
    <t>Latitud 2</t>
  </si>
  <si>
    <t>Latitud 90</t>
  </si>
  <si>
    <t>Angulo de Banqueo</t>
  </si>
  <si>
    <t>Desplazamiento</t>
  </si>
  <si>
    <t>Latitud 45</t>
  </si>
  <si>
    <t>Tiempo (s)</t>
  </si>
  <si>
    <t>COMPROBACION DEL ANGULO DE BANQUEO 900KM/H 80.000 KG</t>
  </si>
  <si>
    <t>Desplazamiento (metros)</t>
  </si>
  <si>
    <t>Velocidad Angular (Grados/s)</t>
  </si>
  <si>
    <t xml:space="preserve">Distancia recorrida eje x </t>
  </si>
  <si>
    <t xml:space="preserve">Distancia recorrida eje y </t>
  </si>
  <si>
    <t>Velocidad Angular (º/s)</t>
  </si>
  <si>
    <t>Angulo de Banqueo para correccion (º)</t>
  </si>
  <si>
    <t>DESPLAZAMIENTOS TEÓRICOS, ANGULOS DE BANQUEO Y VELOCIDAD ANGULAR                                                                                                               CAUSADOS POR EL EFECTO CORIOLIS</t>
  </si>
  <si>
    <t>Angulo de Deriva (NO BANQUEO)para corregir efecto Coriolis (Moises)</t>
  </si>
  <si>
    <t>Angulo de Deriva (NO BANQUEO) para corregir efecto Coriolis (Moises)</t>
  </si>
  <si>
    <t xml:space="preserve">ÁNGULO DE DERIVA PARA CORREGIR LOS DESPLAZAMIENTOS TEÓRICOS DEL EFECTO CORIOLIS          (CON ÁNGULOS DE DERIVA NO SE PUEDE CORREGIR EL EFECTO CORIOLIS)                        </t>
  </si>
  <si>
    <t>Tiempo que tarda el avion en recorrer 1º Latitud (min)</t>
  </si>
  <si>
    <t>Tiempo que tarda el avion en recorrer 1º Latitud (seg)</t>
  </si>
  <si>
    <r>
      <t>La velocidad tangencial es igual a la </t>
    </r>
    <r>
      <rPr>
        <b/>
        <sz val="18"/>
        <color rgb="FF0066CC"/>
        <rFont val="Arial"/>
        <family val="2"/>
      </rPr>
      <t>velocidad angular</t>
    </r>
    <r>
      <rPr>
        <b/>
        <sz val="18"/>
        <color rgb="FF000000"/>
        <rFont val="Arial"/>
        <family val="2"/>
      </rPr>
      <t> por el radio. Se llama tangencial porque es tangente a la </t>
    </r>
    <r>
      <rPr>
        <b/>
        <u/>
        <sz val="18"/>
        <color rgb="FF0066CC"/>
        <rFont val="Arial"/>
        <family val="2"/>
      </rPr>
      <t>trayectoria</t>
    </r>
  </si>
  <si>
    <t>Angulo de Deriva (NO es Angulo de Banqueo)</t>
  </si>
  <si>
    <t>Velocidad Angular (º/s) para contrarestar efecto Coriolis</t>
  </si>
  <si>
    <t>Angulo de banqueo Metodo 1</t>
  </si>
  <si>
    <t>Angulo de Banqueo  Metodo 2</t>
  </si>
  <si>
    <t>Radio Viraje correspondiente al banqueo (km)</t>
  </si>
  <si>
    <r>
      <rPr>
        <b/>
        <i/>
        <sz val="16"/>
        <color theme="1"/>
        <rFont val="Calibri"/>
        <family val="2"/>
        <scheme val="minor"/>
      </rPr>
      <t>Velocidad Angular</t>
    </r>
    <r>
      <rPr>
        <b/>
        <i/>
        <sz val="14"/>
        <color theme="1"/>
        <rFont val="Calibri"/>
        <family val="2"/>
        <scheme val="minor"/>
      </rPr>
      <t xml:space="preserve">  para la corrección del efecto Coriolis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</si>
</sst>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0000000"/>
    <numFmt numFmtId="165" formatCode="&quot;B/.&quot;#,##0.00"/>
    <numFmt numFmtId="166" formatCode="0.000&quot; %&quot;"/>
    <numFmt numFmtId="167" formatCode="0.0000"/>
    <numFmt numFmtId="168" formatCode="0.000"/>
    <numFmt numFmtId="169" formatCode="0.0"/>
    <numFmt numFmtId="170" formatCode="#,##0.000"/>
    <numFmt numFmtId="171" formatCode="0.0000000000000"/>
    <numFmt numFmtId="172" formatCode="0.0000000"/>
    <numFmt numFmtId="173" formatCode="0.000000000000000000000000000000"/>
    <numFmt numFmtId="174" formatCode="0.000000"/>
    <numFmt numFmtId="175" formatCode="0.000%"/>
    <numFmt numFmtId="176" formatCode="0.00000"/>
  </numFmts>
  <fonts count="53">
    <font>
      <sz val="11"/>
      <color theme="1"/>
      <name val="Calibri"/>
      <family val="2"/>
      <scheme val="minor"/>
    </font>
    <font>
      <sz val="11"/>
      <color theme="1"/>
      <name val="Calibri"/>
      <family val="2"/>
    </font>
    <font>
      <sz val="22"/>
      <color theme="1"/>
      <name val="Calibri"/>
      <family val="2"/>
      <scheme val="minor"/>
    </font>
    <font>
      <sz val="22"/>
      <color theme="1"/>
      <name val="Calibri"/>
      <family val="2"/>
    </font>
    <font>
      <sz val="36"/>
      <color theme="1"/>
      <name val="Calibri"/>
      <family val="2"/>
      <scheme val="minor"/>
    </font>
    <font>
      <sz val="16"/>
      <color theme="1"/>
      <name val="Calibri"/>
      <family val="2"/>
      <scheme val="minor"/>
    </font>
    <font>
      <sz val="18"/>
      <color theme="1"/>
      <name val="Calibri"/>
      <family val="2"/>
      <scheme val="minor"/>
    </font>
    <font>
      <b/>
      <sz val="11"/>
      <color rgb="FF000000"/>
      <name val="Arial"/>
      <family val="2"/>
    </font>
    <font>
      <sz val="14"/>
      <color rgb="FF000000"/>
      <name val="Arial"/>
      <family val="2"/>
    </font>
    <font>
      <sz val="20"/>
      <color theme="1"/>
      <name val="Calibri"/>
      <family val="2"/>
      <scheme val="minor"/>
    </font>
    <font>
      <sz val="20"/>
      <color theme="1"/>
      <name val="Calibri"/>
      <family val="2"/>
    </font>
    <font>
      <b/>
      <i/>
      <u/>
      <sz val="24"/>
      <color theme="1"/>
      <name val="Calibri"/>
      <family val="2"/>
      <scheme val="minor"/>
    </font>
    <font>
      <b/>
      <i/>
      <sz val="16"/>
      <color theme="1"/>
      <name val="Calibri"/>
      <family val="2"/>
      <scheme val="minor"/>
    </font>
    <font>
      <b/>
      <sz val="11"/>
      <color theme="1"/>
      <name val="Calibri"/>
      <family val="2"/>
    </font>
    <font>
      <sz val="18"/>
      <color theme="1"/>
      <name val="Calibri"/>
      <family val="2"/>
    </font>
    <font>
      <sz val="12"/>
      <color theme="1"/>
      <name val="Calibri"/>
      <family val="2"/>
      <scheme val="minor"/>
    </font>
    <font>
      <b/>
      <sz val="16"/>
      <color theme="1"/>
      <name val="Calibri"/>
      <family val="2"/>
    </font>
    <font>
      <b/>
      <i/>
      <sz val="16"/>
      <color theme="1"/>
      <name val="Calibri"/>
      <family val="2"/>
    </font>
    <font>
      <b/>
      <sz val="22"/>
      <color theme="1"/>
      <name val="Calibri"/>
      <family val="2"/>
      <scheme val="minor"/>
    </font>
    <font>
      <sz val="11"/>
      <color theme="0" tint="-0.499984740745262"/>
      <name val="Calibri"/>
      <family val="2"/>
    </font>
    <font>
      <i/>
      <sz val="11"/>
      <color theme="0" tint="-0.499984740745262"/>
      <name val="Calibri"/>
      <family val="2"/>
      <scheme val="minor"/>
    </font>
    <font>
      <i/>
      <sz val="11"/>
      <color theme="0" tint="-0.499984740745262"/>
      <name val="Calibri"/>
      <family val="2"/>
    </font>
    <font>
      <i/>
      <sz val="11"/>
      <color theme="1"/>
      <name val="Calibri"/>
      <family val="2"/>
      <scheme val="minor"/>
    </font>
    <font>
      <b/>
      <i/>
      <sz val="12"/>
      <color theme="1"/>
      <name val="Calibri"/>
      <family val="2"/>
      <scheme val="minor"/>
    </font>
    <font>
      <b/>
      <sz val="12"/>
      <color theme="1"/>
      <name val="Calibri"/>
      <family val="2"/>
    </font>
    <font>
      <b/>
      <i/>
      <sz val="12"/>
      <color theme="1"/>
      <name val="Calibri"/>
      <family val="2"/>
    </font>
    <font>
      <sz val="9"/>
      <color indexed="81"/>
      <name val="Tahoma"/>
      <family val="2"/>
    </font>
    <font>
      <b/>
      <sz val="9"/>
      <color indexed="81"/>
      <name val="Tahoma"/>
      <family val="2"/>
    </font>
    <font>
      <i/>
      <sz val="9"/>
      <color theme="1"/>
      <name val="Calibri"/>
      <family val="2"/>
      <scheme val="minor"/>
    </font>
    <font>
      <b/>
      <sz val="11"/>
      <color theme="1"/>
      <name val="Calibri"/>
      <family val="2"/>
      <scheme val="minor"/>
    </font>
    <font>
      <b/>
      <sz val="12"/>
      <color theme="1"/>
      <name val="Calibri"/>
      <family val="2"/>
      <scheme val="minor"/>
    </font>
    <font>
      <b/>
      <sz val="24"/>
      <color theme="1"/>
      <name val="Calibri"/>
      <family val="2"/>
      <scheme val="minor"/>
    </font>
    <font>
      <b/>
      <sz val="20"/>
      <color theme="1"/>
      <name val="Calibri"/>
      <family val="2"/>
      <scheme val="minor"/>
    </font>
    <font>
      <b/>
      <sz val="26"/>
      <color theme="1"/>
      <name val="Calibri"/>
      <family val="2"/>
      <scheme val="minor"/>
    </font>
    <font>
      <sz val="26"/>
      <color theme="1"/>
      <name val="Calibri"/>
      <family val="2"/>
      <scheme val="minor"/>
    </font>
    <font>
      <b/>
      <sz val="16"/>
      <color theme="1"/>
      <name val="Calibri"/>
      <family val="2"/>
      <scheme val="minor"/>
    </font>
    <font>
      <b/>
      <i/>
      <sz val="14"/>
      <color theme="1"/>
      <name val="Calibri"/>
      <family val="2"/>
      <scheme val="minor"/>
    </font>
    <font>
      <b/>
      <i/>
      <sz val="11"/>
      <color theme="1"/>
      <name val="Calibri"/>
      <family val="2"/>
      <scheme val="minor"/>
    </font>
    <font>
      <b/>
      <i/>
      <sz val="8"/>
      <color theme="1"/>
      <name val="Calibri"/>
      <family val="2"/>
      <scheme val="minor"/>
    </font>
    <font>
      <sz val="8"/>
      <color theme="1"/>
      <name val="Calibri"/>
      <family val="2"/>
      <scheme val="minor"/>
    </font>
    <font>
      <b/>
      <i/>
      <sz val="10"/>
      <color theme="1"/>
      <name val="Calibri"/>
      <family val="2"/>
      <scheme val="minor"/>
    </font>
    <font>
      <sz val="14"/>
      <color rgb="FF444444"/>
      <name val="MathJax_Main"/>
    </font>
    <font>
      <b/>
      <i/>
      <sz val="20"/>
      <color theme="1"/>
      <name val="Calibri"/>
      <family val="2"/>
      <scheme val="minor"/>
    </font>
    <font>
      <sz val="8"/>
      <name val="Calibri"/>
      <family val="2"/>
      <scheme val="minor"/>
    </font>
    <font>
      <b/>
      <i/>
      <sz val="18"/>
      <color theme="1"/>
      <name val="Calibri"/>
      <family val="2"/>
      <scheme val="minor"/>
    </font>
    <font>
      <b/>
      <sz val="14"/>
      <color rgb="FF000000"/>
      <name val="Arial"/>
      <family val="2"/>
    </font>
    <font>
      <b/>
      <sz val="14"/>
      <color theme="1"/>
      <name val="Calibri"/>
      <family val="2"/>
      <scheme val="minor"/>
    </font>
    <font>
      <b/>
      <sz val="18"/>
      <color rgb="FF000000"/>
      <name val="Arial"/>
      <family val="2"/>
    </font>
    <font>
      <b/>
      <sz val="18"/>
      <color rgb="FF0066CC"/>
      <name val="Arial"/>
      <family val="2"/>
    </font>
    <font>
      <b/>
      <u/>
      <sz val="18"/>
      <color rgb="FF0066CC"/>
      <name val="Arial"/>
      <family val="2"/>
    </font>
    <font>
      <b/>
      <sz val="18"/>
      <color theme="1"/>
      <name val="Calibri"/>
      <family val="2"/>
      <scheme val="minor"/>
    </font>
    <font>
      <b/>
      <sz val="9"/>
      <color indexed="81"/>
      <name val="Tahoma"/>
      <charset val="1"/>
    </font>
    <font>
      <sz val="9"/>
      <color indexed="81"/>
      <name val="Tahoma"/>
      <charset val="1"/>
    </font>
  </fonts>
  <fills count="35">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7E7888"/>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EAF3FA"/>
        <bgColor indexed="64"/>
      </patternFill>
    </fill>
    <fill>
      <patternFill patternType="solid">
        <fgColor rgb="FFFFCC00"/>
        <bgColor indexed="64"/>
      </patternFill>
    </fill>
    <fill>
      <patternFill patternType="solid">
        <fgColor theme="8"/>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92D050"/>
        <bgColor indexed="64"/>
      </patternFill>
    </fill>
    <fill>
      <patternFill patternType="solid">
        <fgColor theme="4" tint="0.3999755851924192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
    <xf numFmtId="0" fontId="0" fillId="0" borderId="0"/>
  </cellStyleXfs>
  <cellXfs count="458">
    <xf numFmtId="0" fontId="0" fillId="0" borderId="0" xfId="0"/>
    <xf numFmtId="0" fontId="0" fillId="0" borderId="1" xfId="0" applyBorder="1"/>
    <xf numFmtId="0" fontId="0" fillId="0" borderId="0" xfId="0" applyBorder="1"/>
    <xf numFmtId="0" fontId="0" fillId="3" borderId="1" xfId="0" applyFill="1" applyBorder="1"/>
    <xf numFmtId="2" fontId="0" fillId="0" borderId="0" xfId="0" applyNumberFormat="1"/>
    <xf numFmtId="2" fontId="0" fillId="0" borderId="0" xfId="0" applyNumberFormat="1" applyBorder="1" applyAlignment="1">
      <alignment horizontal="center"/>
    </xf>
    <xf numFmtId="2" fontId="0" fillId="0" borderId="0" xfId="0" applyNumberFormat="1" applyAlignment="1">
      <alignment horizontal="center"/>
    </xf>
    <xf numFmtId="2" fontId="12" fillId="7" borderId="0" xfId="0" applyNumberFormat="1" applyFont="1" applyFill="1" applyBorder="1" applyAlignment="1">
      <alignment horizontal="center" vertical="center" wrapText="1"/>
    </xf>
    <xf numFmtId="0" fontId="12" fillId="4" borderId="5" xfId="0" applyFont="1" applyFill="1" applyBorder="1" applyAlignment="1">
      <alignment horizontal="center" vertical="center" wrapText="1"/>
    </xf>
    <xf numFmtId="2" fontId="12" fillId="4" borderId="6" xfId="0" applyNumberFormat="1" applyFont="1" applyFill="1" applyBorder="1" applyAlignment="1">
      <alignment horizontal="center" vertical="center" wrapText="1"/>
    </xf>
    <xf numFmtId="0" fontId="0" fillId="0" borderId="8" xfId="0" applyBorder="1" applyAlignment="1">
      <alignment horizontal="center"/>
    </xf>
    <xf numFmtId="0" fontId="0" fillId="0" borderId="10" xfId="0" applyBorder="1" applyAlignment="1">
      <alignment horizontal="right"/>
    </xf>
    <xf numFmtId="0" fontId="0" fillId="0" borderId="12" xfId="0" applyBorder="1" applyAlignment="1">
      <alignment horizontal="left"/>
    </xf>
    <xf numFmtId="164" fontId="0" fillId="0" borderId="0" xfId="0" applyNumberFormat="1" applyBorder="1"/>
    <xf numFmtId="0" fontId="5" fillId="3" borderId="5" xfId="0" applyFont="1" applyFill="1" applyBorder="1" applyAlignment="1">
      <alignment horizontal="center"/>
    </xf>
    <xf numFmtId="0" fontId="0" fillId="3" borderId="6" xfId="0" applyFill="1" applyBorder="1"/>
    <xf numFmtId="0" fontId="6" fillId="4" borderId="7" xfId="0" applyFont="1" applyFill="1" applyBorder="1"/>
    <xf numFmtId="0" fontId="5" fillId="3" borderId="8" xfId="0" applyFont="1" applyFill="1" applyBorder="1" applyAlignment="1">
      <alignment horizontal="center"/>
    </xf>
    <xf numFmtId="0" fontId="6" fillId="4" borderId="9" xfId="0" applyFont="1" applyFill="1" applyBorder="1"/>
    <xf numFmtId="0" fontId="5" fillId="0" borderId="8" xfId="0" applyFont="1" applyBorder="1" applyAlignment="1">
      <alignment horizontal="center"/>
    </xf>
    <xf numFmtId="0" fontId="5" fillId="0" borderId="10" xfId="0" applyFont="1" applyBorder="1" applyAlignment="1">
      <alignment horizontal="center"/>
    </xf>
    <xf numFmtId="0" fontId="0" fillId="0" borderId="11" xfId="0" applyBorder="1"/>
    <xf numFmtId="0" fontId="6" fillId="7" borderId="0" xfId="0" applyFont="1" applyFill="1" applyBorder="1"/>
    <xf numFmtId="0" fontId="7" fillId="4" borderId="4" xfId="0" applyFont="1" applyFill="1" applyBorder="1"/>
    <xf numFmtId="0" fontId="0" fillId="7" borderId="0" xfId="0" applyFill="1" applyBorder="1" applyAlignment="1">
      <alignment horizontal="center"/>
    </xf>
    <xf numFmtId="0" fontId="0" fillId="5" borderId="5" xfId="0" applyFill="1" applyBorder="1" applyAlignment="1">
      <alignment horizontal="center"/>
    </xf>
    <xf numFmtId="0" fontId="0" fillId="5" borderId="7" xfId="0" applyFill="1" applyBorder="1" applyAlignment="1">
      <alignment horizontal="center"/>
    </xf>
    <xf numFmtId="0" fontId="0" fillId="5" borderId="10" xfId="0" applyFill="1" applyBorder="1" applyAlignment="1">
      <alignment horizontal="center"/>
    </xf>
    <xf numFmtId="0" fontId="0" fillId="5" borderId="12" xfId="0" applyFill="1" applyBorder="1" applyAlignment="1">
      <alignment horizontal="center"/>
    </xf>
    <xf numFmtId="164" fontId="0" fillId="0" borderId="9" xfId="0" applyNumberFormat="1" applyBorder="1" applyAlignment="1">
      <alignment horizontal="center"/>
    </xf>
    <xf numFmtId="0" fontId="0" fillId="0" borderId="12" xfId="0" applyBorder="1" applyAlignment="1">
      <alignment horizontal="center"/>
    </xf>
    <xf numFmtId="0" fontId="0" fillId="4" borderId="3" xfId="0" applyFill="1" applyBorder="1" applyAlignment="1">
      <alignment horizontal="center"/>
    </xf>
    <xf numFmtId="0" fontId="0" fillId="8" borderId="8" xfId="0" applyFill="1" applyBorder="1" applyAlignment="1">
      <alignment horizontal="center"/>
    </xf>
    <xf numFmtId="2" fontId="0" fillId="8" borderId="1" xfId="0" applyNumberFormat="1" applyFill="1" applyBorder="1" applyAlignment="1">
      <alignment horizontal="center"/>
    </xf>
    <xf numFmtId="0" fontId="0" fillId="7" borderId="8" xfId="0" applyFill="1" applyBorder="1" applyAlignment="1">
      <alignment horizontal="center"/>
    </xf>
    <xf numFmtId="2" fontId="0" fillId="7" borderId="1" xfId="0" applyNumberFormat="1" applyFill="1" applyBorder="1" applyAlignment="1">
      <alignment horizontal="center"/>
    </xf>
    <xf numFmtId="0" fontId="0" fillId="9" borderId="8" xfId="0" applyFill="1" applyBorder="1" applyAlignment="1">
      <alignment horizontal="center"/>
    </xf>
    <xf numFmtId="2" fontId="0" fillId="9" borderId="1" xfId="0" applyNumberFormat="1" applyFill="1" applyBorder="1" applyAlignment="1">
      <alignment horizontal="center"/>
    </xf>
    <xf numFmtId="0" fontId="0" fillId="10" borderId="8" xfId="0" applyFill="1" applyBorder="1" applyAlignment="1">
      <alignment horizontal="center"/>
    </xf>
    <xf numFmtId="2" fontId="0" fillId="10" borderId="1" xfId="0" applyNumberFormat="1" applyFill="1" applyBorder="1" applyAlignment="1">
      <alignment horizontal="center"/>
    </xf>
    <xf numFmtId="0" fontId="0" fillId="11" borderId="8" xfId="0" applyFill="1" applyBorder="1" applyAlignment="1">
      <alignment horizontal="center"/>
    </xf>
    <xf numFmtId="2" fontId="0" fillId="11" borderId="1" xfId="0" applyNumberFormat="1" applyFill="1" applyBorder="1" applyAlignment="1">
      <alignment horizontal="center"/>
    </xf>
    <xf numFmtId="0" fontId="0" fillId="12" borderId="8" xfId="0" applyFill="1" applyBorder="1" applyAlignment="1">
      <alignment horizontal="center"/>
    </xf>
    <xf numFmtId="2" fontId="0" fillId="12" borderId="1" xfId="0" applyNumberFormat="1" applyFill="1" applyBorder="1" applyAlignment="1">
      <alignment horizontal="center"/>
    </xf>
    <xf numFmtId="0" fontId="0" fillId="6" borderId="8" xfId="0" applyFill="1" applyBorder="1" applyAlignment="1">
      <alignment horizontal="center"/>
    </xf>
    <xf numFmtId="2" fontId="0" fillId="6" borderId="1" xfId="0" applyNumberFormat="1" applyFill="1" applyBorder="1" applyAlignment="1">
      <alignment horizontal="center"/>
    </xf>
    <xf numFmtId="0" fontId="0" fillId="13" borderId="8" xfId="0" applyFill="1" applyBorder="1" applyAlignment="1">
      <alignment horizontal="center"/>
    </xf>
    <xf numFmtId="2" fontId="0" fillId="13" borderId="1" xfId="0" applyNumberFormat="1" applyFill="1" applyBorder="1" applyAlignment="1">
      <alignment horizontal="center"/>
    </xf>
    <xf numFmtId="0" fontId="0" fillId="14" borderId="8" xfId="0" applyFill="1" applyBorder="1" applyAlignment="1">
      <alignment horizontal="center"/>
    </xf>
    <xf numFmtId="2" fontId="0" fillId="14" borderId="1" xfId="0" applyNumberFormat="1" applyFill="1" applyBorder="1" applyAlignment="1">
      <alignment horizontal="center"/>
    </xf>
    <xf numFmtId="0" fontId="0" fillId="14" borderId="10" xfId="0" applyFill="1" applyBorder="1" applyAlignment="1">
      <alignment horizontal="center"/>
    </xf>
    <xf numFmtId="2" fontId="0" fillId="14" borderId="11" xfId="0" applyNumberFormat="1" applyFill="1" applyBorder="1" applyAlignment="1">
      <alignment horizontal="center"/>
    </xf>
    <xf numFmtId="0" fontId="0" fillId="0" borderId="9" xfId="0" applyBorder="1" applyAlignment="1">
      <alignment horizontal="center"/>
    </xf>
    <xf numFmtId="2" fontId="0" fillId="7" borderId="1" xfId="0" applyNumberFormat="1" applyFont="1" applyFill="1" applyBorder="1" applyAlignment="1">
      <alignment horizontal="center"/>
    </xf>
    <xf numFmtId="2" fontId="0" fillId="7" borderId="11" xfId="0" applyNumberFormat="1" applyFont="1" applyFill="1" applyBorder="1" applyAlignment="1">
      <alignment horizontal="center"/>
    </xf>
    <xf numFmtId="2" fontId="0" fillId="0" borderId="1" xfId="0" applyNumberFormat="1" applyBorder="1" applyAlignment="1">
      <alignment horizontal="center"/>
    </xf>
    <xf numFmtId="0" fontId="0" fillId="0" borderId="0" xfId="0" applyBorder="1" applyAlignment="1">
      <alignment vertical="center"/>
    </xf>
    <xf numFmtId="0" fontId="0" fillId="0" borderId="0" xfId="0" applyBorder="1" applyAlignment="1"/>
    <xf numFmtId="0" fontId="0" fillId="8" borderId="20" xfId="0" applyFill="1" applyBorder="1" applyAlignment="1">
      <alignment horizontal="center"/>
    </xf>
    <xf numFmtId="0" fontId="0" fillId="8" borderId="21" xfId="0" applyFill="1" applyBorder="1" applyAlignment="1">
      <alignment horizontal="center"/>
    </xf>
    <xf numFmtId="3" fontId="0" fillId="0" borderId="18" xfId="0" applyNumberFormat="1" applyBorder="1" applyAlignment="1">
      <alignment horizontal="center" vertical="center"/>
    </xf>
    <xf numFmtId="3" fontId="0" fillId="0" borderId="19" xfId="0" applyNumberFormat="1" applyBorder="1" applyAlignment="1">
      <alignment horizontal="center" vertical="center"/>
    </xf>
    <xf numFmtId="2" fontId="0" fillId="0" borderId="11" xfId="0" applyNumberFormat="1" applyBorder="1" applyAlignment="1">
      <alignment horizontal="center"/>
    </xf>
    <xf numFmtId="0" fontId="23" fillId="4" borderId="5" xfId="0" applyFont="1" applyFill="1" applyBorder="1" applyAlignment="1">
      <alignment horizontal="center" vertical="center" wrapText="1"/>
    </xf>
    <xf numFmtId="2" fontId="23" fillId="4" borderId="6" xfId="0" applyNumberFormat="1" applyFont="1" applyFill="1" applyBorder="1" applyAlignment="1">
      <alignment horizontal="center" vertical="center" wrapText="1"/>
    </xf>
    <xf numFmtId="2" fontId="23" fillId="16" borderId="6" xfId="0" applyNumberFormat="1" applyFont="1" applyFill="1" applyBorder="1" applyAlignment="1">
      <alignment horizontal="center" vertical="center" wrapText="1"/>
    </xf>
    <xf numFmtId="2" fontId="23" fillId="16" borderId="7" xfId="0" applyNumberFormat="1" applyFont="1" applyFill="1" applyBorder="1" applyAlignment="1">
      <alignment horizontal="center" vertical="center" wrapText="1"/>
    </xf>
    <xf numFmtId="2" fontId="0" fillId="7" borderId="0" xfId="0" applyNumberFormat="1" applyFill="1" applyBorder="1" applyAlignment="1">
      <alignment horizontal="center"/>
    </xf>
    <xf numFmtId="0" fontId="11" fillId="7" borderId="17" xfId="0" applyFont="1" applyFill="1" applyBorder="1" applyAlignment="1"/>
    <xf numFmtId="0" fontId="11" fillId="7" borderId="3" xfId="0" applyFont="1" applyFill="1" applyBorder="1" applyAlignment="1"/>
    <xf numFmtId="0" fontId="0" fillId="7" borderId="0" xfId="0" applyFill="1"/>
    <xf numFmtId="0" fontId="0" fillId="7" borderId="0" xfId="0" applyFill="1" applyBorder="1" applyAlignment="1"/>
    <xf numFmtId="0" fontId="0" fillId="7" borderId="0" xfId="0" applyFill="1" applyBorder="1" applyAlignment="1">
      <alignment vertical="center"/>
    </xf>
    <xf numFmtId="0" fontId="0" fillId="7" borderId="0" xfId="0" applyFill="1" applyBorder="1"/>
    <xf numFmtId="2" fontId="0" fillId="7" borderId="0" xfId="0" applyNumberFormat="1" applyFill="1"/>
    <xf numFmtId="2" fontId="0" fillId="7" borderId="0" xfId="0" applyNumberFormat="1" applyFill="1" applyAlignment="1">
      <alignment horizontal="center"/>
    </xf>
    <xf numFmtId="166" fontId="0" fillId="0" borderId="9" xfId="0" applyNumberFormat="1" applyBorder="1" applyAlignment="1">
      <alignment horizontal="center"/>
    </xf>
    <xf numFmtId="166" fontId="0" fillId="0" borderId="12" xfId="0" applyNumberFormat="1" applyBorder="1" applyAlignment="1">
      <alignment horizontal="center"/>
    </xf>
    <xf numFmtId="2" fontId="0" fillId="18" borderId="1" xfId="0" applyNumberFormat="1" applyFill="1" applyBorder="1" applyAlignment="1">
      <alignment horizontal="center"/>
    </xf>
    <xf numFmtId="2" fontId="0" fillId="18" borderId="11" xfId="0" applyNumberFormat="1" applyFill="1" applyBorder="1" applyAlignment="1">
      <alignment horizontal="center"/>
    </xf>
    <xf numFmtId="0" fontId="28" fillId="7" borderId="0" xfId="0" applyFont="1" applyFill="1"/>
    <xf numFmtId="2" fontId="0" fillId="0" borderId="9" xfId="0" applyNumberForma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0" xfId="0" applyAlignment="1">
      <alignment horizontal="center"/>
    </xf>
    <xf numFmtId="2" fontId="0" fillId="0" borderId="12" xfId="0" applyNumberFormat="1" applyBorder="1" applyAlignment="1">
      <alignment horizontal="center"/>
    </xf>
    <xf numFmtId="0" fontId="0" fillId="19" borderId="12" xfId="0" applyFill="1" applyBorder="1" applyAlignment="1">
      <alignment horizontal="center"/>
    </xf>
    <xf numFmtId="0" fontId="29" fillId="20" borderId="6" xfId="0" applyFont="1" applyFill="1" applyBorder="1" applyAlignment="1">
      <alignment horizontal="center"/>
    </xf>
    <xf numFmtId="0" fontId="29" fillId="20" borderId="7" xfId="0" applyFont="1" applyFill="1" applyBorder="1" applyAlignment="1">
      <alignment horizontal="center"/>
    </xf>
    <xf numFmtId="0" fontId="0" fillId="20" borderId="10" xfId="0" applyFill="1" applyBorder="1" applyAlignment="1">
      <alignment horizontal="center"/>
    </xf>
    <xf numFmtId="0" fontId="29" fillId="20" borderId="8" xfId="0" applyFont="1" applyFill="1" applyBorder="1" applyAlignment="1">
      <alignment horizontal="center"/>
    </xf>
    <xf numFmtId="0" fontId="29" fillId="20" borderId="10" xfId="0" applyFont="1" applyFill="1" applyBorder="1" applyAlignment="1">
      <alignment horizontal="center"/>
    </xf>
    <xf numFmtId="0" fontId="0" fillId="20" borderId="5" xfId="0" applyFill="1" applyBorder="1" applyAlignment="1">
      <alignment horizontal="center"/>
    </xf>
    <xf numFmtId="2" fontId="0" fillId="0" borderId="1" xfId="0" applyNumberFormat="1" applyBorder="1" applyAlignment="1">
      <alignment horizontal="center"/>
    </xf>
    <xf numFmtId="168" fontId="0" fillId="0" borderId="9" xfId="0" applyNumberFormat="1" applyBorder="1" applyAlignment="1">
      <alignment horizontal="center"/>
    </xf>
    <xf numFmtId="168" fontId="0" fillId="0" borderId="0" xfId="0" applyNumberFormat="1"/>
    <xf numFmtId="0" fontId="0" fillId="7" borderId="1" xfId="0" applyFill="1" applyBorder="1" applyAlignment="1">
      <alignment horizontal="center"/>
    </xf>
    <xf numFmtId="0" fontId="0" fillId="0" borderId="1" xfId="0" applyBorder="1" applyAlignment="1">
      <alignment horizontal="center"/>
    </xf>
    <xf numFmtId="0" fontId="0" fillId="0" borderId="0" xfId="0" applyFill="1" applyBorder="1" applyAlignment="1">
      <alignment horizontal="center"/>
    </xf>
    <xf numFmtId="0" fontId="12" fillId="4" borderId="1" xfId="0" applyFont="1" applyFill="1" applyBorder="1" applyAlignment="1">
      <alignment horizontal="center" vertical="center" wrapText="1"/>
    </xf>
    <xf numFmtId="2" fontId="12" fillId="4" borderId="1" xfId="0" applyNumberFormat="1" applyFont="1" applyFill="1" applyBorder="1" applyAlignment="1">
      <alignment horizontal="center" vertical="center" wrapText="1"/>
    </xf>
    <xf numFmtId="0" fontId="0" fillId="2" borderId="1" xfId="0" applyFill="1" applyBorder="1" applyAlignment="1">
      <alignment horizontal="center"/>
    </xf>
    <xf numFmtId="2" fontId="0" fillId="2" borderId="1" xfId="0" applyNumberFormat="1" applyFill="1" applyBorder="1" applyAlignment="1">
      <alignment horizontal="center"/>
    </xf>
    <xf numFmtId="0" fontId="29" fillId="20" borderId="1" xfId="0" applyFont="1" applyFill="1" applyBorder="1" applyAlignment="1">
      <alignment horizontal="center"/>
    </xf>
    <xf numFmtId="0" fontId="29" fillId="7" borderId="0" xfId="0" applyFont="1" applyFill="1" applyBorder="1" applyAlignment="1">
      <alignment horizontal="center"/>
    </xf>
    <xf numFmtId="168" fontId="0" fillId="7" borderId="0" xfId="0" applyNumberFormat="1" applyFill="1" applyBorder="1" applyAlignment="1">
      <alignment horizontal="center"/>
    </xf>
    <xf numFmtId="0" fontId="29" fillId="0" borderId="0" xfId="0" applyFont="1" applyBorder="1" applyAlignment="1">
      <alignment horizontal="center"/>
    </xf>
    <xf numFmtId="0" fontId="0" fillId="20" borderId="30" xfId="0" applyFill="1" applyBorder="1" applyAlignment="1">
      <alignment horizontal="left"/>
    </xf>
    <xf numFmtId="167" fontId="0" fillId="0" borderId="0" xfId="0" applyNumberFormat="1" applyBorder="1" applyAlignment="1">
      <alignment horizontal="center"/>
    </xf>
    <xf numFmtId="0" fontId="0" fillId="0" borderId="1" xfId="0" applyFont="1" applyBorder="1" applyAlignment="1">
      <alignment horizontal="center"/>
    </xf>
    <xf numFmtId="0" fontId="35" fillId="21" borderId="1" xfId="0" applyFont="1" applyFill="1" applyBorder="1" applyAlignment="1">
      <alignment horizontal="center" vertical="center" wrapText="1"/>
    </xf>
    <xf numFmtId="2" fontId="36" fillId="4" borderId="1" xfId="0" applyNumberFormat="1" applyFont="1" applyFill="1" applyBorder="1" applyAlignment="1">
      <alignment horizontal="center" vertical="center" wrapText="1"/>
    </xf>
    <xf numFmtId="49" fontId="0" fillId="0" borderId="0" xfId="0" applyNumberFormat="1" applyAlignment="1">
      <alignment horizontal="center"/>
    </xf>
    <xf numFmtId="49" fontId="0" fillId="0" borderId="38" xfId="0" applyNumberFormat="1" applyBorder="1" applyAlignment="1">
      <alignment horizontal="center"/>
    </xf>
    <xf numFmtId="2" fontId="0" fillId="0" borderId="31" xfId="0" applyNumberFormat="1" applyBorder="1" applyAlignment="1">
      <alignment horizontal="center"/>
    </xf>
    <xf numFmtId="2" fontId="0" fillId="0" borderId="31" xfId="0" applyNumberFormat="1" applyBorder="1" applyAlignment="1">
      <alignment horizontal="left"/>
    </xf>
    <xf numFmtId="2" fontId="0" fillId="0" borderId="30" xfId="0" applyNumberFormat="1" applyBorder="1" applyAlignment="1">
      <alignment horizontal="left"/>
    </xf>
    <xf numFmtId="2" fontId="0" fillId="0" borderId="38" xfId="0" applyNumberFormat="1" applyBorder="1" applyAlignment="1">
      <alignment horizontal="center"/>
    </xf>
    <xf numFmtId="2" fontId="37" fillId="4" borderId="34" xfId="0" applyNumberFormat="1" applyFont="1" applyFill="1" applyBorder="1" applyAlignment="1">
      <alignment horizontal="center" vertical="center" wrapText="1"/>
    </xf>
    <xf numFmtId="49" fontId="0" fillId="0" borderId="30" xfId="0" applyNumberFormat="1" applyBorder="1" applyAlignment="1">
      <alignment horizontal="center"/>
    </xf>
    <xf numFmtId="168" fontId="0" fillId="0" borderId="0" xfId="0" applyNumberFormat="1" applyBorder="1" applyAlignment="1">
      <alignment horizontal="center"/>
    </xf>
    <xf numFmtId="168" fontId="0" fillId="7" borderId="1" xfId="0" applyNumberFormat="1" applyFill="1" applyBorder="1" applyAlignment="1">
      <alignment horizontal="center"/>
    </xf>
    <xf numFmtId="168" fontId="0" fillId="2" borderId="1" xfId="0" applyNumberFormat="1" applyFill="1" applyBorder="1" applyAlignment="1">
      <alignment horizontal="center"/>
    </xf>
    <xf numFmtId="168" fontId="12" fillId="4" borderId="1" xfId="0" applyNumberFormat="1" applyFont="1" applyFill="1" applyBorder="1" applyAlignment="1">
      <alignment horizontal="center" vertical="center" wrapText="1"/>
    </xf>
    <xf numFmtId="168" fontId="0" fillId="0" borderId="1" xfId="0" applyNumberFormat="1" applyBorder="1"/>
    <xf numFmtId="168" fontId="0" fillId="0" borderId="0" xfId="0" applyNumberFormat="1" applyAlignment="1">
      <alignment horizontal="center"/>
    </xf>
    <xf numFmtId="168" fontId="12" fillId="4" borderId="6" xfId="0" applyNumberFormat="1" applyFont="1" applyFill="1" applyBorder="1" applyAlignment="1">
      <alignment horizontal="center" vertical="center" wrapText="1"/>
    </xf>
    <xf numFmtId="168" fontId="0" fillId="0" borderId="1" xfId="0" applyNumberFormat="1" applyBorder="1" applyAlignment="1">
      <alignment horizontal="center"/>
    </xf>
    <xf numFmtId="2" fontId="0" fillId="0" borderId="1" xfId="0" applyNumberFormat="1" applyFont="1" applyBorder="1" applyAlignment="1">
      <alignment horizontal="center" vertical="center" wrapText="1"/>
    </xf>
    <xf numFmtId="168" fontId="29" fillId="2" borderId="1" xfId="0" applyNumberFormat="1" applyFont="1" applyFill="1" applyBorder="1" applyAlignment="1">
      <alignment horizontal="center" vertical="center" wrapText="1"/>
    </xf>
    <xf numFmtId="169" fontId="0" fillId="0" borderId="0" xfId="0" applyNumberFormat="1" applyAlignment="1">
      <alignment horizontal="center"/>
    </xf>
    <xf numFmtId="2" fontId="40" fillId="22" borderId="1" xfId="0" applyNumberFormat="1" applyFont="1" applyFill="1" applyBorder="1" applyAlignment="1">
      <alignment horizontal="center" vertical="center" wrapText="1"/>
    </xf>
    <xf numFmtId="2" fontId="23" fillId="4" borderId="28" xfId="0" applyNumberFormat="1" applyFont="1" applyFill="1" applyBorder="1" applyAlignment="1">
      <alignment horizontal="center" vertical="center" wrapText="1"/>
    </xf>
    <xf numFmtId="0" fontId="0" fillId="0" borderId="13" xfId="0" applyBorder="1"/>
    <xf numFmtId="0" fontId="0" fillId="0" borderId="14" xfId="0" applyBorder="1"/>
    <xf numFmtId="0" fontId="0" fillId="0" borderId="41" xfId="0" applyBorder="1"/>
    <xf numFmtId="0" fontId="0" fillId="0" borderId="42" xfId="0" applyBorder="1"/>
    <xf numFmtId="0" fontId="0" fillId="0" borderId="0" xfId="0" applyBorder="1" applyAlignment="1">
      <alignment horizontal="center"/>
    </xf>
    <xf numFmtId="0" fontId="0" fillId="0" borderId="15" xfId="0" applyBorder="1"/>
    <xf numFmtId="0" fontId="0" fillId="0" borderId="43" xfId="0" applyBorder="1"/>
    <xf numFmtId="0" fontId="0" fillId="0" borderId="16" xfId="0" applyBorder="1"/>
    <xf numFmtId="0" fontId="35" fillId="0" borderId="0" xfId="0" applyFont="1" applyBorder="1" applyAlignment="1">
      <alignment horizontal="center"/>
    </xf>
    <xf numFmtId="0" fontId="0" fillId="0" borderId="43" xfId="0" applyBorder="1" applyAlignment="1">
      <alignment horizontal="center"/>
    </xf>
    <xf numFmtId="0" fontId="29" fillId="0" borderId="0" xfId="0" applyFont="1" applyBorder="1"/>
    <xf numFmtId="0" fontId="29" fillId="20" borderId="1" xfId="0" applyFont="1" applyFill="1" applyBorder="1"/>
    <xf numFmtId="2" fontId="0" fillId="0" borderId="1" xfId="0" applyNumberFormat="1" applyBorder="1"/>
    <xf numFmtId="0" fontId="0" fillId="20" borderId="39" xfId="0" applyFill="1" applyBorder="1" applyAlignment="1">
      <alignment horizontal="right"/>
    </xf>
    <xf numFmtId="2" fontId="0" fillId="0" borderId="7" xfId="0" applyNumberFormat="1" applyBorder="1" applyAlignment="1">
      <alignment horizontal="center"/>
    </xf>
    <xf numFmtId="2" fontId="23" fillId="7" borderId="0" xfId="0" applyNumberFormat="1" applyFont="1" applyFill="1" applyBorder="1" applyAlignment="1">
      <alignment horizontal="center" vertical="center" wrapText="1"/>
    </xf>
    <xf numFmtId="2" fontId="0" fillId="2" borderId="1" xfId="0" applyNumberFormat="1" applyFont="1" applyFill="1" applyBorder="1" applyAlignment="1">
      <alignment horizontal="center"/>
    </xf>
    <xf numFmtId="169" fontId="0" fillId="2" borderId="9" xfId="0" applyNumberFormat="1" applyFill="1" applyBorder="1" applyAlignment="1">
      <alignment horizontal="center"/>
    </xf>
    <xf numFmtId="2" fontId="0" fillId="2" borderId="11" xfId="0" applyNumberFormat="1" applyFont="1" applyFill="1" applyBorder="1" applyAlignment="1">
      <alignment horizontal="center"/>
    </xf>
    <xf numFmtId="169" fontId="0" fillId="2" borderId="12" xfId="0" applyNumberFormat="1" applyFill="1" applyBorder="1" applyAlignment="1">
      <alignment horizontal="center"/>
    </xf>
    <xf numFmtId="2" fontId="23" fillId="2" borderId="7" xfId="0" applyNumberFormat="1" applyFont="1" applyFill="1" applyBorder="1" applyAlignment="1">
      <alignment horizontal="center" vertical="center" wrapText="1"/>
    </xf>
    <xf numFmtId="0" fontId="0" fillId="2" borderId="8" xfId="0" applyFill="1" applyBorder="1" applyAlignment="1">
      <alignment horizontal="center"/>
    </xf>
    <xf numFmtId="0" fontId="0" fillId="2" borderId="10" xfId="0" applyFill="1" applyBorder="1" applyAlignment="1">
      <alignment horizontal="center"/>
    </xf>
    <xf numFmtId="2" fontId="0" fillId="2" borderId="11" xfId="0" applyNumberFormat="1" applyFill="1" applyBorder="1" applyAlignment="1">
      <alignment horizontal="center"/>
    </xf>
    <xf numFmtId="2" fontId="0" fillId="7" borderId="31" xfId="0" applyNumberFormat="1" applyFill="1" applyBorder="1" applyAlignment="1">
      <alignment horizontal="center"/>
    </xf>
    <xf numFmtId="2" fontId="0" fillId="7" borderId="31" xfId="0" applyNumberFormat="1" applyFill="1" applyBorder="1" applyAlignment="1">
      <alignment horizontal="left"/>
    </xf>
    <xf numFmtId="167" fontId="0" fillId="7" borderId="1" xfId="0" applyNumberFormat="1" applyFill="1" applyBorder="1" applyAlignment="1">
      <alignment horizontal="center"/>
    </xf>
    <xf numFmtId="167" fontId="0" fillId="0" borderId="0" xfId="0" applyNumberFormat="1" applyAlignment="1">
      <alignment horizontal="center"/>
    </xf>
    <xf numFmtId="167" fontId="40" fillId="4" borderId="6" xfId="0" applyNumberFormat="1" applyFont="1" applyFill="1" applyBorder="1" applyAlignment="1">
      <alignment horizontal="center" vertical="center" wrapText="1"/>
    </xf>
    <xf numFmtId="167" fontId="0" fillId="2" borderId="1" xfId="0" applyNumberFormat="1" applyFill="1" applyBorder="1" applyAlignment="1">
      <alignment horizontal="center"/>
    </xf>
    <xf numFmtId="2" fontId="0" fillId="23" borderId="1" xfId="0" applyNumberFormat="1" applyFill="1" applyBorder="1" applyAlignment="1">
      <alignment horizontal="center"/>
    </xf>
    <xf numFmtId="2" fontId="0" fillId="24" borderId="1" xfId="0" applyNumberFormat="1" applyFill="1" applyBorder="1" applyAlignment="1">
      <alignment horizontal="center"/>
    </xf>
    <xf numFmtId="2" fontId="0" fillId="25" borderId="1" xfId="0" applyNumberFormat="1" applyFill="1" applyBorder="1" applyAlignment="1">
      <alignment horizontal="center"/>
    </xf>
    <xf numFmtId="2" fontId="0" fillId="26" borderId="1" xfId="0" applyNumberFormat="1" applyFill="1" applyBorder="1" applyAlignment="1">
      <alignment horizontal="center"/>
    </xf>
    <xf numFmtId="2" fontId="0" fillId="27" borderId="1" xfId="0" applyNumberFormat="1" applyFill="1" applyBorder="1" applyAlignment="1">
      <alignment horizontal="center"/>
    </xf>
    <xf numFmtId="2" fontId="0" fillId="28" borderId="1" xfId="0" applyNumberFormat="1" applyFill="1" applyBorder="1" applyAlignment="1">
      <alignment horizontal="center"/>
    </xf>
    <xf numFmtId="2" fontId="0" fillId="29" borderId="1" xfId="0" applyNumberFormat="1" applyFill="1" applyBorder="1" applyAlignment="1">
      <alignment horizontal="center"/>
    </xf>
    <xf numFmtId="2" fontId="0" fillId="15" borderId="1" xfId="0" applyNumberFormat="1" applyFill="1" applyBorder="1" applyAlignment="1">
      <alignment horizontal="center"/>
    </xf>
    <xf numFmtId="0" fontId="30" fillId="0" borderId="12" xfId="0" applyFont="1" applyBorder="1" applyAlignment="1">
      <alignment horizontal="left"/>
    </xf>
    <xf numFmtId="2" fontId="0" fillId="2" borderId="1" xfId="0" applyNumberFormat="1" applyFont="1" applyFill="1" applyBorder="1" applyAlignment="1">
      <alignment horizontal="center" vertical="center" wrapText="1"/>
    </xf>
    <xf numFmtId="2" fontId="0" fillId="2" borderId="31" xfId="0" applyNumberFormat="1" applyFill="1" applyBorder="1" applyAlignment="1">
      <alignment horizontal="center"/>
    </xf>
    <xf numFmtId="2" fontId="0" fillId="2" borderId="31" xfId="0" applyNumberFormat="1" applyFill="1" applyBorder="1" applyAlignment="1">
      <alignment horizontal="left"/>
    </xf>
    <xf numFmtId="2" fontId="0" fillId="2" borderId="30" xfId="0" applyNumberFormat="1" applyFill="1" applyBorder="1" applyAlignment="1">
      <alignment horizontal="left"/>
    </xf>
    <xf numFmtId="49" fontId="0" fillId="2" borderId="30" xfId="0" applyNumberFormat="1" applyFill="1" applyBorder="1" applyAlignment="1">
      <alignment horizontal="center"/>
    </xf>
    <xf numFmtId="0" fontId="7" fillId="0" borderId="0" xfId="0" applyFont="1" applyBorder="1"/>
    <xf numFmtId="0" fontId="0" fillId="0" borderId="0" xfId="0" applyBorder="1" applyAlignment="1">
      <alignment horizontal="left"/>
    </xf>
    <xf numFmtId="168" fontId="0" fillId="0" borderId="0" xfId="0" applyNumberFormat="1" applyBorder="1"/>
    <xf numFmtId="2" fontId="0" fillId="0" borderId="0" xfId="0" applyNumberFormat="1" applyBorder="1"/>
    <xf numFmtId="168" fontId="0" fillId="2" borderId="0" xfId="0" applyNumberFormat="1" applyFill="1" applyBorder="1" applyAlignment="1">
      <alignment horizontal="center"/>
    </xf>
    <xf numFmtId="168" fontId="0" fillId="7" borderId="0" xfId="0" applyNumberFormat="1" applyFill="1" applyBorder="1"/>
    <xf numFmtId="169" fontId="0" fillId="7" borderId="0" xfId="0" applyNumberFormat="1" applyFill="1" applyBorder="1" applyAlignment="1">
      <alignment horizontal="center"/>
    </xf>
    <xf numFmtId="0" fontId="0" fillId="7" borderId="0" xfId="0" applyFill="1" applyBorder="1" applyAlignment="1">
      <alignment horizontal="right"/>
    </xf>
    <xf numFmtId="0" fontId="0" fillId="7" borderId="0" xfId="0" applyFill="1" applyBorder="1" applyAlignment="1">
      <alignment horizontal="left"/>
    </xf>
    <xf numFmtId="0" fontId="29" fillId="7" borderId="0" xfId="0" applyFont="1" applyFill="1" applyBorder="1"/>
    <xf numFmtId="2" fontId="0" fillId="7" borderId="0" xfId="0" applyNumberFormat="1" applyFill="1" applyBorder="1"/>
    <xf numFmtId="168" fontId="23" fillId="7" borderId="0" xfId="0" applyNumberFormat="1" applyFont="1" applyFill="1" applyBorder="1" applyAlignment="1">
      <alignment horizontal="center" vertical="center" wrapText="1"/>
    </xf>
    <xf numFmtId="168" fontId="12" fillId="7" borderId="0" xfId="0" applyNumberFormat="1" applyFont="1" applyFill="1" applyBorder="1" applyAlignment="1">
      <alignment horizontal="center" vertical="center" wrapText="1"/>
    </xf>
    <xf numFmtId="169" fontId="29" fillId="7" borderId="0" xfId="0" applyNumberFormat="1" applyFont="1" applyFill="1" applyBorder="1" applyAlignment="1">
      <alignment horizontal="center"/>
    </xf>
    <xf numFmtId="168" fontId="29" fillId="7" borderId="0" xfId="0" applyNumberFormat="1" applyFont="1" applyFill="1" applyBorder="1" applyAlignment="1">
      <alignment horizontal="center" vertical="center" wrapText="1"/>
    </xf>
    <xf numFmtId="0" fontId="29" fillId="7" borderId="0" xfId="0" applyFont="1" applyFill="1" applyBorder="1" applyAlignment="1">
      <alignment horizontal="center" vertical="center" wrapText="1"/>
    </xf>
    <xf numFmtId="2" fontId="0" fillId="30" borderId="1" xfId="0" applyNumberFormat="1" applyFill="1" applyBorder="1" applyAlignment="1">
      <alignment horizontal="center"/>
    </xf>
    <xf numFmtId="2" fontId="0" fillId="30" borderId="1" xfId="0" applyNumberFormat="1" applyFont="1" applyFill="1" applyBorder="1" applyAlignment="1">
      <alignment horizontal="center"/>
    </xf>
    <xf numFmtId="2" fontId="40" fillId="30" borderId="1" xfId="0" applyNumberFormat="1" applyFont="1" applyFill="1" applyBorder="1" applyAlignment="1">
      <alignment horizontal="center" vertical="center" wrapText="1"/>
    </xf>
    <xf numFmtId="2" fontId="0" fillId="22" borderId="1" xfId="0" applyNumberFormat="1" applyFont="1" applyFill="1" applyBorder="1" applyAlignment="1">
      <alignment horizontal="center" vertical="center" wrapText="1"/>
    </xf>
    <xf numFmtId="169" fontId="0" fillId="0" borderId="0" xfId="0" applyNumberFormat="1"/>
    <xf numFmtId="169" fontId="0" fillId="0" borderId="1" xfId="0" applyNumberFormat="1" applyBorder="1" applyAlignment="1">
      <alignment horizontal="center"/>
    </xf>
    <xf numFmtId="169" fontId="0" fillId="0" borderId="0" xfId="0" applyNumberFormat="1" applyBorder="1" applyAlignment="1">
      <alignment horizontal="center"/>
    </xf>
    <xf numFmtId="169" fontId="0" fillId="2" borderId="0" xfId="0" applyNumberFormat="1" applyFill="1" applyBorder="1" applyAlignment="1">
      <alignment horizontal="center"/>
    </xf>
    <xf numFmtId="169" fontId="0" fillId="0" borderId="0" xfId="0" applyNumberFormat="1" applyBorder="1"/>
    <xf numFmtId="167" fontId="0" fillId="0" borderId="1" xfId="0" applyNumberFormat="1" applyBorder="1"/>
    <xf numFmtId="168" fontId="29" fillId="0" borderId="1" xfId="0" applyNumberFormat="1" applyFont="1" applyBorder="1" applyAlignment="1">
      <alignment horizontal="center"/>
    </xf>
    <xf numFmtId="171" fontId="0" fillId="0" borderId="0" xfId="0" applyNumberFormat="1" applyBorder="1"/>
    <xf numFmtId="2" fontId="0" fillId="30" borderId="1" xfId="0" applyNumberFormat="1" applyFont="1" applyFill="1" applyBorder="1" applyAlignment="1">
      <alignment horizontal="center" vertical="center" wrapText="1"/>
    </xf>
    <xf numFmtId="2" fontId="0" fillId="30" borderId="29" xfId="0" applyNumberFormat="1" applyFont="1" applyFill="1" applyBorder="1" applyAlignment="1">
      <alignment horizontal="center" vertical="center" wrapText="1"/>
    </xf>
    <xf numFmtId="0" fontId="0" fillId="19" borderId="12" xfId="0" quotePrefix="1" applyFill="1" applyBorder="1" applyAlignment="1">
      <alignment horizontal="center"/>
    </xf>
    <xf numFmtId="172" fontId="0" fillId="0" borderId="0" xfId="0" applyNumberFormat="1"/>
    <xf numFmtId="172" fontId="0" fillId="0" borderId="0" xfId="0" applyNumberFormat="1" applyBorder="1"/>
    <xf numFmtId="169" fontId="23" fillId="4" borderId="1" xfId="0" applyNumberFormat="1" applyFont="1" applyFill="1" applyBorder="1" applyAlignment="1">
      <alignment horizontal="center" vertical="center" wrapText="1"/>
    </xf>
    <xf numFmtId="2" fontId="36" fillId="32" borderId="6" xfId="0" applyNumberFormat="1" applyFont="1" applyFill="1" applyBorder="1" applyAlignment="1">
      <alignment horizontal="center" vertical="center" wrapText="1"/>
    </xf>
    <xf numFmtId="168" fontId="29" fillId="32" borderId="1" xfId="0" applyNumberFormat="1" applyFont="1" applyFill="1" applyBorder="1" applyAlignment="1">
      <alignment horizontal="center" vertical="center" wrapText="1"/>
    </xf>
    <xf numFmtId="168" fontId="29" fillId="32" borderId="1" xfId="0" applyNumberFormat="1" applyFont="1" applyFill="1" applyBorder="1" applyAlignment="1">
      <alignment horizontal="center"/>
    </xf>
    <xf numFmtId="174" fontId="0" fillId="0" borderId="0" xfId="0" applyNumberFormat="1" applyAlignment="1">
      <alignment horizontal="center"/>
    </xf>
    <xf numFmtId="174" fontId="12" fillId="2" borderId="6" xfId="0" applyNumberFormat="1" applyFont="1" applyFill="1" applyBorder="1" applyAlignment="1">
      <alignment horizontal="center" vertical="center" wrapText="1"/>
    </xf>
    <xf numFmtId="174" fontId="0" fillId="7" borderId="1" xfId="0" applyNumberFormat="1" applyFill="1" applyBorder="1" applyAlignment="1">
      <alignment horizontal="center"/>
    </xf>
    <xf numFmtId="174" fontId="0" fillId="2" borderId="1" xfId="0" applyNumberFormat="1" applyFill="1" applyBorder="1" applyAlignment="1">
      <alignment horizontal="center"/>
    </xf>
    <xf numFmtId="174" fontId="0" fillId="0" borderId="0" xfId="0" applyNumberFormat="1" applyBorder="1" applyAlignment="1">
      <alignment horizontal="center"/>
    </xf>
    <xf numFmtId="174" fontId="0" fillId="0" borderId="0" xfId="0" applyNumberFormat="1" applyBorder="1"/>
    <xf numFmtId="174" fontId="0" fillId="7" borderId="0" xfId="0" applyNumberFormat="1" applyFill="1" applyBorder="1" applyAlignment="1">
      <alignment horizontal="center"/>
    </xf>
    <xf numFmtId="10" fontId="0" fillId="0" borderId="0" xfId="0" applyNumberFormat="1" applyAlignment="1">
      <alignment horizontal="center"/>
    </xf>
    <xf numFmtId="10" fontId="12" fillId="2" borderId="6" xfId="0" applyNumberFormat="1" applyFont="1" applyFill="1" applyBorder="1" applyAlignment="1">
      <alignment horizontal="center" vertical="center" wrapText="1"/>
    </xf>
    <xf numFmtId="10" fontId="0" fillId="7" borderId="1" xfId="0" applyNumberFormat="1" applyFill="1" applyBorder="1" applyAlignment="1">
      <alignment horizontal="center"/>
    </xf>
    <xf numFmtId="10" fontId="0" fillId="0" borderId="0" xfId="0" applyNumberFormat="1" applyBorder="1" applyAlignment="1">
      <alignment horizontal="center"/>
    </xf>
    <xf numFmtId="10" fontId="0" fillId="0" borderId="0" xfId="0" applyNumberFormat="1" applyBorder="1"/>
    <xf numFmtId="10" fontId="0" fillId="7" borderId="0" xfId="0" applyNumberFormat="1" applyFill="1" applyBorder="1" applyAlignment="1">
      <alignment horizontal="center"/>
    </xf>
    <xf numFmtId="175" fontId="0" fillId="2" borderId="1" xfId="0" applyNumberFormat="1" applyFill="1" applyBorder="1" applyAlignment="1">
      <alignment horizontal="center"/>
    </xf>
    <xf numFmtId="0" fontId="29" fillId="20" borderId="5" xfId="0" applyFont="1"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174" fontId="0" fillId="0" borderId="0" xfId="0" applyNumberFormat="1"/>
    <xf numFmtId="174" fontId="0" fillId="0" borderId="1" xfId="0" applyNumberFormat="1" applyBorder="1"/>
    <xf numFmtId="174" fontId="29" fillId="31" borderId="1" xfId="0" applyNumberFormat="1" applyFont="1" applyFill="1" applyBorder="1" applyAlignment="1">
      <alignment horizontal="center" vertical="center" wrapText="1"/>
    </xf>
    <xf numFmtId="174" fontId="0" fillId="2" borderId="0" xfId="0" applyNumberFormat="1" applyFill="1" applyBorder="1" applyAlignment="1">
      <alignment horizontal="center"/>
    </xf>
    <xf numFmtId="174" fontId="40" fillId="3" borderId="1" xfId="0" applyNumberFormat="1" applyFont="1" applyFill="1" applyBorder="1" applyAlignment="1">
      <alignment horizontal="center" vertical="center" wrapText="1"/>
    </xf>
    <xf numFmtId="174" fontId="0" fillId="3" borderId="1" xfId="0" applyNumberFormat="1" applyFont="1" applyFill="1" applyBorder="1" applyAlignment="1">
      <alignment horizontal="center" vertical="center" wrapText="1"/>
    </xf>
    <xf numFmtId="2" fontId="37" fillId="4" borderId="6" xfId="0" applyNumberFormat="1" applyFont="1" applyFill="1" applyBorder="1" applyAlignment="1">
      <alignment horizontal="center" vertical="center" wrapText="1"/>
    </xf>
    <xf numFmtId="176" fontId="0" fillId="0" borderId="1" xfId="0" applyNumberFormat="1" applyBorder="1" applyAlignment="1">
      <alignment horizontal="center"/>
    </xf>
    <xf numFmtId="176" fontId="0" fillId="0" borderId="9" xfId="0" applyNumberFormat="1" applyBorder="1" applyAlignment="1">
      <alignment horizontal="center"/>
    </xf>
    <xf numFmtId="168" fontId="0" fillId="0" borderId="11" xfId="0" applyNumberFormat="1" applyBorder="1" applyAlignment="1">
      <alignment horizontal="center"/>
    </xf>
    <xf numFmtId="168" fontId="0" fillId="0" borderId="12" xfId="0" applyNumberFormat="1" applyBorder="1" applyAlignment="1">
      <alignment horizontal="center"/>
    </xf>
    <xf numFmtId="0" fontId="29" fillId="13" borderId="5" xfId="0" applyFont="1" applyFill="1" applyBorder="1" applyAlignment="1">
      <alignment horizontal="center" vertical="center" wrapText="1"/>
    </xf>
    <xf numFmtId="0" fontId="0" fillId="7" borderId="9" xfId="0" applyFill="1" applyBorder="1" applyAlignment="1">
      <alignment horizontal="center"/>
    </xf>
    <xf numFmtId="0" fontId="0" fillId="2" borderId="11" xfId="0" applyFill="1" applyBorder="1" applyAlignment="1">
      <alignment horizontal="center"/>
    </xf>
    <xf numFmtId="0" fontId="0" fillId="7" borderId="11" xfId="0" applyFill="1" applyBorder="1" applyAlignment="1">
      <alignment horizontal="center"/>
    </xf>
    <xf numFmtId="0" fontId="0" fillId="2" borderId="12" xfId="0" applyFill="1" applyBorder="1" applyAlignment="1">
      <alignment horizontal="center"/>
    </xf>
    <xf numFmtId="0" fontId="29" fillId="13" borderId="28" xfId="0" applyFont="1" applyFill="1" applyBorder="1" applyAlignment="1">
      <alignment horizontal="center" vertical="center" wrapText="1"/>
    </xf>
    <xf numFmtId="175" fontId="0" fillId="7" borderId="1" xfId="0" applyNumberFormat="1" applyFill="1" applyBorder="1" applyAlignment="1">
      <alignment horizontal="center"/>
    </xf>
    <xf numFmtId="168" fontId="44" fillId="33" borderId="6" xfId="0" applyNumberFormat="1" applyFont="1" applyFill="1" applyBorder="1" applyAlignment="1">
      <alignment horizontal="center" vertical="center" wrapText="1"/>
    </xf>
    <xf numFmtId="0" fontId="0" fillId="0" borderId="40" xfId="0" applyBorder="1"/>
    <xf numFmtId="10" fontId="0" fillId="33" borderId="1" xfId="0" applyNumberFormat="1" applyFill="1" applyBorder="1" applyAlignment="1">
      <alignment horizontal="center"/>
    </xf>
    <xf numFmtId="168" fontId="0" fillId="33" borderId="1" xfId="0" applyNumberFormat="1" applyFill="1" applyBorder="1" applyAlignment="1">
      <alignment horizontal="center"/>
    </xf>
    <xf numFmtId="168" fontId="42" fillId="2" borderId="6" xfId="0" applyNumberFormat="1" applyFont="1" applyFill="1" applyBorder="1" applyAlignment="1">
      <alignment horizontal="center" vertical="center" wrapText="1"/>
    </xf>
    <xf numFmtId="2" fontId="29" fillId="0" borderId="48" xfId="0" applyNumberFormat="1" applyFont="1" applyBorder="1" applyAlignment="1">
      <alignment horizontal="center"/>
    </xf>
    <xf numFmtId="174" fontId="29" fillId="0" borderId="48" xfId="0" applyNumberFormat="1" applyFont="1" applyBorder="1" applyAlignment="1">
      <alignment horizontal="center"/>
    </xf>
    <xf numFmtId="174" fontId="40" fillId="3" borderId="6" xfId="0" applyNumberFormat="1" applyFont="1" applyFill="1" applyBorder="1" applyAlignment="1">
      <alignment horizontal="center" vertical="center" wrapText="1"/>
    </xf>
    <xf numFmtId="2" fontId="40" fillId="22" borderId="6" xfId="0" applyNumberFormat="1" applyFont="1" applyFill="1" applyBorder="1" applyAlignment="1">
      <alignment horizontal="center" vertical="center" wrapText="1"/>
    </xf>
    <xf numFmtId="2" fontId="36" fillId="4" borderId="7" xfId="0" applyNumberFormat="1" applyFont="1" applyFill="1" applyBorder="1" applyAlignment="1">
      <alignment horizontal="center" vertical="center" wrapText="1"/>
    </xf>
    <xf numFmtId="0" fontId="0" fillId="25" borderId="8" xfId="0" applyFill="1" applyBorder="1" applyAlignment="1">
      <alignment horizontal="center"/>
    </xf>
    <xf numFmtId="0" fontId="0" fillId="23" borderId="8" xfId="0" applyFill="1" applyBorder="1" applyAlignment="1">
      <alignment horizontal="center"/>
    </xf>
    <xf numFmtId="0" fontId="0" fillId="2" borderId="9" xfId="0" applyFill="1" applyBorder="1" applyAlignment="1">
      <alignment horizontal="center"/>
    </xf>
    <xf numFmtId="0" fontId="0" fillId="24" borderId="8" xfId="0" applyFill="1" applyBorder="1" applyAlignment="1">
      <alignment horizontal="center"/>
    </xf>
    <xf numFmtId="0" fontId="0" fillId="24" borderId="10" xfId="0" applyFill="1" applyBorder="1" applyAlignment="1">
      <alignment horizontal="center"/>
    </xf>
    <xf numFmtId="2" fontId="0" fillId="24" borderId="11" xfId="0" applyNumberFormat="1" applyFill="1" applyBorder="1" applyAlignment="1">
      <alignment horizontal="center"/>
    </xf>
    <xf numFmtId="2" fontId="0" fillId="30" borderId="11" xfId="0" applyNumberFormat="1" applyFont="1" applyFill="1" applyBorder="1" applyAlignment="1">
      <alignment horizontal="center" vertical="center" wrapText="1"/>
    </xf>
    <xf numFmtId="174" fontId="0" fillId="3" borderId="11" xfId="0" applyNumberFormat="1" applyFont="1" applyFill="1" applyBorder="1" applyAlignment="1">
      <alignment horizontal="center" vertical="center" wrapText="1"/>
    </xf>
    <xf numFmtId="2" fontId="0" fillId="22" borderId="11" xfId="0" applyNumberFormat="1" applyFont="1" applyFill="1" applyBorder="1" applyAlignment="1">
      <alignment horizontal="center" vertical="center" wrapText="1"/>
    </xf>
    <xf numFmtId="2" fontId="0" fillId="0" borderId="11" xfId="0" applyNumberFormat="1" applyFont="1" applyBorder="1" applyAlignment="1">
      <alignment horizontal="center" vertical="center" wrapText="1"/>
    </xf>
    <xf numFmtId="2" fontId="0" fillId="0" borderId="50" xfId="0" applyNumberFormat="1" applyBorder="1" applyAlignment="1">
      <alignment horizontal="center"/>
    </xf>
    <xf numFmtId="2" fontId="0" fillId="0" borderId="50" xfId="0" applyNumberFormat="1" applyBorder="1" applyAlignment="1">
      <alignment horizontal="left"/>
    </xf>
    <xf numFmtId="0" fontId="0" fillId="7" borderId="29" xfId="0" applyFill="1" applyBorder="1" applyAlignment="1">
      <alignment horizontal="center"/>
    </xf>
    <xf numFmtId="2" fontId="0" fillId="7" borderId="29" xfId="0" applyNumberFormat="1" applyFill="1" applyBorder="1" applyAlignment="1">
      <alignment horizontal="center"/>
    </xf>
    <xf numFmtId="174" fontId="0" fillId="3" borderId="29" xfId="0" applyNumberFormat="1" applyFont="1" applyFill="1" applyBorder="1" applyAlignment="1">
      <alignment horizontal="center" vertical="center" wrapText="1"/>
    </xf>
    <xf numFmtId="2" fontId="0" fillId="22" borderId="29" xfId="0" applyNumberFormat="1" applyFont="1" applyFill="1" applyBorder="1" applyAlignment="1">
      <alignment horizontal="center" vertical="center" wrapText="1"/>
    </xf>
    <xf numFmtId="2" fontId="0" fillId="0" borderId="29" xfId="0" applyNumberFormat="1" applyBorder="1" applyAlignment="1">
      <alignment horizontal="center"/>
    </xf>
    <xf numFmtId="2" fontId="0" fillId="0" borderId="34" xfId="0" applyNumberFormat="1" applyBorder="1" applyAlignment="1">
      <alignment horizontal="center"/>
    </xf>
    <xf numFmtId="2" fontId="29" fillId="0" borderId="28" xfId="0" applyNumberFormat="1" applyFont="1" applyBorder="1" applyAlignment="1">
      <alignment horizontal="center"/>
    </xf>
    <xf numFmtId="174" fontId="29" fillId="0" borderId="28" xfId="0" applyNumberFormat="1" applyFont="1" applyBorder="1" applyAlignment="1">
      <alignment horizontal="center"/>
    </xf>
    <xf numFmtId="0" fontId="0" fillId="26" borderId="5" xfId="0" applyFill="1" applyBorder="1" applyAlignment="1">
      <alignment horizontal="center"/>
    </xf>
    <xf numFmtId="2" fontId="0" fillId="26" borderId="6" xfId="0" applyNumberFormat="1" applyFill="1" applyBorder="1" applyAlignment="1">
      <alignment horizontal="center"/>
    </xf>
    <xf numFmtId="2" fontId="0" fillId="30" borderId="6" xfId="0" applyNumberFormat="1" applyFont="1" applyFill="1" applyBorder="1" applyAlignment="1">
      <alignment horizontal="center" vertical="center" wrapText="1"/>
    </xf>
    <xf numFmtId="174" fontId="0" fillId="3" borderId="6" xfId="0" applyNumberFormat="1" applyFont="1" applyFill="1" applyBorder="1" applyAlignment="1">
      <alignment horizontal="center" vertical="center" wrapText="1"/>
    </xf>
    <xf numFmtId="2" fontId="0" fillId="22" borderId="6" xfId="0" applyNumberFormat="1" applyFont="1" applyFill="1" applyBorder="1" applyAlignment="1">
      <alignment horizontal="center" vertical="center" wrapText="1"/>
    </xf>
    <xf numFmtId="2" fontId="0" fillId="0" borderId="6" xfId="0" applyNumberFormat="1" applyBorder="1" applyAlignment="1">
      <alignment horizontal="center"/>
    </xf>
    <xf numFmtId="2" fontId="0" fillId="0" borderId="47" xfId="0" applyNumberFormat="1" applyBorder="1" applyAlignment="1">
      <alignment horizontal="center"/>
    </xf>
    <xf numFmtId="0" fontId="0" fillId="26" borderId="8" xfId="0" applyFill="1" applyBorder="1" applyAlignment="1">
      <alignment horizontal="center"/>
    </xf>
    <xf numFmtId="2" fontId="0" fillId="0" borderId="51" xfId="0" applyNumberFormat="1" applyBorder="1" applyAlignment="1">
      <alignment horizontal="center"/>
    </xf>
    <xf numFmtId="2" fontId="0" fillId="2" borderId="51" xfId="0" applyNumberFormat="1" applyFill="1" applyBorder="1" applyAlignment="1">
      <alignment horizontal="center"/>
    </xf>
    <xf numFmtId="0" fontId="0" fillId="27" borderId="8" xfId="0" applyFill="1" applyBorder="1" applyAlignment="1">
      <alignment horizontal="center"/>
    </xf>
    <xf numFmtId="0" fontId="0" fillId="28" borderId="8" xfId="0" applyFill="1" applyBorder="1" applyAlignment="1">
      <alignment horizontal="center"/>
    </xf>
    <xf numFmtId="0" fontId="0" fillId="29" borderId="8" xfId="0" applyFill="1" applyBorder="1" applyAlignment="1">
      <alignment horizontal="center"/>
    </xf>
    <xf numFmtId="0" fontId="0" fillId="15" borderId="8" xfId="0" applyFill="1" applyBorder="1" applyAlignment="1">
      <alignment horizontal="center"/>
    </xf>
    <xf numFmtId="0" fontId="0" fillId="6" borderId="10" xfId="0" applyFill="1" applyBorder="1" applyAlignment="1">
      <alignment horizontal="center"/>
    </xf>
    <xf numFmtId="2" fontId="0" fillId="6" borderId="11" xfId="0" applyNumberFormat="1" applyFill="1" applyBorder="1" applyAlignment="1">
      <alignment horizontal="center"/>
    </xf>
    <xf numFmtId="2" fontId="0" fillId="22" borderId="52" xfId="0" applyNumberFormat="1" applyFont="1" applyFill="1" applyBorder="1" applyAlignment="1">
      <alignment horizontal="center" vertical="center" wrapText="1"/>
    </xf>
    <xf numFmtId="2" fontId="0" fillId="0" borderId="26" xfId="0" applyNumberForma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7" borderId="8" xfId="0" applyFill="1" applyBorder="1" applyAlignment="1">
      <alignment horizontal="center"/>
    </xf>
    <xf numFmtId="0" fontId="0" fillId="22" borderId="5" xfId="0" applyFill="1" applyBorder="1" applyAlignment="1">
      <alignment horizontal="center"/>
    </xf>
    <xf numFmtId="168" fontId="0" fillId="22" borderId="7" xfId="0" applyNumberFormat="1" applyFill="1" applyBorder="1" applyAlignment="1">
      <alignment horizontal="center"/>
    </xf>
    <xf numFmtId="0" fontId="0" fillId="22" borderId="10" xfId="0" applyFill="1" applyBorder="1" applyAlignment="1">
      <alignment horizontal="center"/>
    </xf>
    <xf numFmtId="168" fontId="0" fillId="22" borderId="12" xfId="0" applyNumberFormat="1" applyFill="1" applyBorder="1" applyAlignment="1">
      <alignment horizontal="center"/>
    </xf>
    <xf numFmtId="0" fontId="0" fillId="0" borderId="8" xfId="0" applyBorder="1"/>
    <xf numFmtId="2" fontId="0" fillId="0" borderId="43" xfId="0" applyNumberFormat="1" applyBorder="1"/>
    <xf numFmtId="2" fontId="0" fillId="0" borderId="43" xfId="0" applyNumberFormat="1" applyBorder="1" applyAlignment="1">
      <alignment horizontal="center"/>
    </xf>
    <xf numFmtId="168" fontId="0" fillId="0" borderId="43" xfId="0" applyNumberFormat="1" applyBorder="1" applyAlignment="1">
      <alignment horizontal="center"/>
    </xf>
    <xf numFmtId="174" fontId="0" fillId="0" borderId="43" xfId="0" applyNumberFormat="1" applyBorder="1" applyAlignment="1">
      <alignment horizontal="center"/>
    </xf>
    <xf numFmtId="10" fontId="0" fillId="0" borderId="43" xfId="0" applyNumberFormat="1" applyBorder="1" applyAlignment="1">
      <alignment horizontal="center"/>
    </xf>
    <xf numFmtId="0" fontId="0" fillId="0" borderId="9" xfId="0" applyBorder="1" applyAlignment="1">
      <alignment horizontal="center" vertical="center"/>
    </xf>
    <xf numFmtId="0" fontId="0" fillId="0" borderId="12" xfId="0" applyBorder="1" applyAlignment="1">
      <alignment horizontal="center" vertical="center"/>
    </xf>
    <xf numFmtId="0" fontId="0" fillId="3" borderId="8" xfId="0" applyFill="1" applyBorder="1" applyAlignment="1">
      <alignment horizontal="center" vertical="center"/>
    </xf>
    <xf numFmtId="0" fontId="0" fillId="3" borderId="10" xfId="0" applyFill="1" applyBorder="1" applyAlignment="1">
      <alignment horizontal="center" vertical="center"/>
    </xf>
    <xf numFmtId="173" fontId="0" fillId="0" borderId="0" xfId="0" applyNumberFormat="1" applyBorder="1"/>
    <xf numFmtId="172" fontId="0" fillId="0" borderId="40" xfId="0" applyNumberFormat="1" applyBorder="1"/>
    <xf numFmtId="0" fontId="41" fillId="0" borderId="42" xfId="0" applyFont="1" applyBorder="1"/>
    <xf numFmtId="172" fontId="0" fillId="0" borderId="43" xfId="0" applyNumberFormat="1" applyBorder="1"/>
    <xf numFmtId="168" fontId="0" fillId="7" borderId="41" xfId="0" applyNumberFormat="1" applyFill="1" applyBorder="1" applyAlignment="1">
      <alignment horizontal="center"/>
    </xf>
    <xf numFmtId="168" fontId="0" fillId="0" borderId="42" xfId="0" applyNumberFormat="1" applyBorder="1"/>
    <xf numFmtId="168" fontId="0" fillId="7" borderId="15" xfId="0" applyNumberFormat="1" applyFill="1" applyBorder="1" applyAlignment="1">
      <alignment horizontal="center"/>
    </xf>
    <xf numFmtId="168" fontId="0" fillId="0" borderId="43" xfId="0" applyNumberFormat="1" applyBorder="1"/>
    <xf numFmtId="168" fontId="0" fillId="0" borderId="16" xfId="0" applyNumberFormat="1" applyBorder="1"/>
    <xf numFmtId="169" fontId="0" fillId="6" borderId="1" xfId="0" applyNumberFormat="1" applyFill="1" applyBorder="1" applyAlignment="1">
      <alignment horizontal="center"/>
    </xf>
    <xf numFmtId="174" fontId="23" fillId="31" borderId="1" xfId="0" applyNumberFormat="1" applyFont="1" applyFill="1" applyBorder="1" applyAlignment="1">
      <alignment horizontal="center" vertical="center" wrapText="1"/>
    </xf>
    <xf numFmtId="174" fontId="23" fillId="16" borderId="1" xfId="0" applyNumberFormat="1" applyFont="1" applyFill="1" applyBorder="1" applyAlignment="1">
      <alignment horizontal="center" vertical="center" wrapText="1"/>
    </xf>
    <xf numFmtId="174" fontId="29" fillId="16" borderId="1" xfId="0" applyNumberFormat="1" applyFont="1" applyFill="1" applyBorder="1" applyAlignment="1">
      <alignment horizontal="center" vertical="center" wrapText="1"/>
    </xf>
    <xf numFmtId="174" fontId="0" fillId="7" borderId="1" xfId="0" applyNumberFormat="1" applyFill="1" applyBorder="1"/>
    <xf numFmtId="0" fontId="29" fillId="7" borderId="1" xfId="0" applyFont="1" applyFill="1" applyBorder="1" applyAlignment="1">
      <alignment horizontal="center"/>
    </xf>
    <xf numFmtId="169" fontId="18" fillId="0" borderId="45" xfId="0" applyNumberFormat="1" applyFont="1" applyBorder="1" applyAlignment="1">
      <alignment horizontal="center"/>
    </xf>
    <xf numFmtId="168" fontId="29" fillId="20" borderId="44" xfId="0" applyNumberFormat="1" applyFont="1" applyFill="1" applyBorder="1" applyAlignment="1">
      <alignment horizontal="center" vertical="center"/>
    </xf>
    <xf numFmtId="168" fontId="0" fillId="34" borderId="1" xfId="0" applyNumberFormat="1" applyFill="1" applyBorder="1" applyAlignment="1">
      <alignment horizontal="center"/>
    </xf>
    <xf numFmtId="169" fontId="35" fillId="0" borderId="24" xfId="0" applyNumberFormat="1" applyFont="1" applyBorder="1" applyAlignment="1">
      <alignment horizontal="center"/>
    </xf>
    <xf numFmtId="168" fontId="29" fillId="20" borderId="27" xfId="0" applyNumberFormat="1" applyFont="1" applyFill="1" applyBorder="1" applyAlignment="1">
      <alignment horizontal="center" vertical="center"/>
    </xf>
    <xf numFmtId="0" fontId="35" fillId="21" borderId="8" xfId="0" applyFont="1" applyFill="1" applyBorder="1" applyAlignment="1">
      <alignment horizontal="center" vertical="center" wrapText="1"/>
    </xf>
    <xf numFmtId="0" fontId="29" fillId="0" borderId="8" xfId="0" applyFont="1" applyBorder="1" applyAlignment="1">
      <alignment horizontal="center"/>
    </xf>
    <xf numFmtId="174" fontId="0" fillId="0" borderId="43" xfId="0" applyNumberFormat="1" applyBorder="1"/>
    <xf numFmtId="49" fontId="0" fillId="0" borderId="0" xfId="0" applyNumberFormat="1" applyBorder="1" applyAlignment="1">
      <alignment horizontal="center"/>
    </xf>
    <xf numFmtId="49" fontId="0" fillId="0" borderId="43" xfId="0" applyNumberFormat="1" applyBorder="1" applyAlignment="1">
      <alignment horizontal="center"/>
    </xf>
    <xf numFmtId="167" fontId="0" fillId="33" borderId="1" xfId="0" applyNumberFormat="1" applyFill="1" applyBorder="1" applyAlignment="1">
      <alignment horizontal="center"/>
    </xf>
    <xf numFmtId="168" fontId="44" fillId="2" borderId="6" xfId="0" applyNumberFormat="1" applyFont="1" applyFill="1" applyBorder="1" applyAlignment="1">
      <alignment horizontal="center" vertical="center" wrapText="1"/>
    </xf>
    <xf numFmtId="2" fontId="12" fillId="16" borderId="6" xfId="0" applyNumberFormat="1" applyFont="1" applyFill="1" applyBorder="1" applyAlignment="1">
      <alignment horizontal="center" vertical="center" wrapText="1"/>
    </xf>
    <xf numFmtId="2" fontId="0" fillId="16" borderId="1" xfId="0" applyNumberFormat="1" applyFill="1" applyBorder="1" applyAlignment="1">
      <alignment horizontal="center"/>
    </xf>
    <xf numFmtId="2" fontId="36" fillId="16" borderId="6" xfId="0" applyNumberFormat="1" applyFont="1" applyFill="1" applyBorder="1" applyAlignment="1">
      <alignment horizontal="center" vertical="center" wrapText="1"/>
    </xf>
    <xf numFmtId="0" fontId="0" fillId="0" borderId="0" xfId="0" applyNumberFormat="1" applyBorder="1" applyAlignment="1">
      <alignment horizontal="center"/>
    </xf>
    <xf numFmtId="0" fontId="12" fillId="4" borderId="6" xfId="0" applyNumberFormat="1" applyFont="1" applyFill="1" applyBorder="1" applyAlignment="1">
      <alignment horizontal="center" vertical="center" wrapText="1"/>
    </xf>
    <xf numFmtId="0" fontId="0" fillId="0" borderId="1" xfId="0" applyNumberFormat="1" applyBorder="1" applyAlignment="1">
      <alignment horizontal="center"/>
    </xf>
    <xf numFmtId="0" fontId="0" fillId="2" borderId="1" xfId="0" applyNumberFormat="1" applyFill="1" applyBorder="1" applyAlignment="1">
      <alignment horizontal="center"/>
    </xf>
    <xf numFmtId="0" fontId="0" fillId="0" borderId="0" xfId="0" applyNumberFormat="1" applyBorder="1"/>
    <xf numFmtId="0" fontId="0" fillId="7" borderId="0" xfId="0" applyNumberFormat="1" applyFill="1" applyBorder="1" applyAlignment="1">
      <alignment horizontal="center"/>
    </xf>
    <xf numFmtId="0" fontId="0" fillId="0" borderId="43" xfId="0" applyNumberFormat="1" applyBorder="1" applyAlignment="1">
      <alignment horizontal="center"/>
    </xf>
    <xf numFmtId="0" fontId="4" fillId="6" borderId="6" xfId="0" applyFont="1" applyFill="1" applyBorder="1" applyAlignment="1">
      <alignment horizontal="center"/>
    </xf>
    <xf numFmtId="0" fontId="2" fillId="2" borderId="2" xfId="0" applyFont="1" applyFill="1" applyBorder="1" applyAlignment="1"/>
    <xf numFmtId="0" fontId="2" fillId="2" borderId="3" xfId="0" applyFont="1" applyFill="1" applyBorder="1" applyAlignment="1"/>
    <xf numFmtId="0" fontId="2" fillId="2" borderId="1" xfId="0" applyFont="1" applyFill="1" applyBorder="1" applyAlignment="1"/>
    <xf numFmtId="0" fontId="0" fillId="2" borderId="1" xfId="0" applyFill="1" applyBorder="1" applyAlignment="1"/>
    <xf numFmtId="0" fontId="11" fillId="6" borderId="2" xfId="0" applyFont="1" applyFill="1" applyBorder="1" applyAlignment="1">
      <alignment horizontal="center"/>
    </xf>
    <xf numFmtId="0" fontId="11" fillId="6" borderId="17" xfId="0" applyFont="1" applyFill="1" applyBorder="1" applyAlignment="1">
      <alignment horizontal="center"/>
    </xf>
    <xf numFmtId="0" fontId="11" fillId="6" borderId="3" xfId="0" applyFont="1" applyFill="1" applyBorder="1" applyAlignment="1">
      <alignment horizontal="center"/>
    </xf>
    <xf numFmtId="0" fontId="0" fillId="0" borderId="8" xfId="0" applyBorder="1" applyAlignment="1">
      <alignment horizontal="center"/>
    </xf>
    <xf numFmtId="0" fontId="0" fillId="0" borderId="9" xfId="0" applyBorder="1" applyAlignment="1"/>
    <xf numFmtId="0" fontId="1" fillId="0" borderId="8" xfId="0" applyFont="1" applyBorder="1" applyAlignment="1">
      <alignment horizontal="center"/>
    </xf>
    <xf numFmtId="0" fontId="9" fillId="0" borderId="8" xfId="0" applyFont="1" applyBorder="1" applyAlignment="1">
      <alignment horizontal="center" vertical="center"/>
    </xf>
    <xf numFmtId="0" fontId="0" fillId="0" borderId="8" xfId="0" applyBorder="1" applyAlignment="1">
      <alignment horizontal="center" vertical="center"/>
    </xf>
    <xf numFmtId="0" fontId="45" fillId="8" borderId="8" xfId="0" applyFont="1" applyFill="1" applyBorder="1" applyAlignment="1">
      <alignment horizontal="center" vertical="center" wrapText="1"/>
    </xf>
    <xf numFmtId="0" fontId="46" fillId="8" borderId="9" xfId="0" applyFont="1" applyFill="1" applyBorder="1" applyAlignment="1"/>
    <xf numFmtId="0" fontId="46" fillId="8" borderId="8" xfId="0" applyFont="1" applyFill="1" applyBorder="1" applyAlignment="1">
      <alignment horizontal="center" vertical="center" wrapText="1"/>
    </xf>
    <xf numFmtId="0" fontId="46" fillId="8" borderId="8" xfId="0" applyFont="1" applyFill="1" applyBorder="1" applyAlignment="1"/>
    <xf numFmtId="0" fontId="47" fillId="8" borderId="5" xfId="0" applyFont="1" applyFill="1" applyBorder="1" applyAlignment="1">
      <alignment horizontal="center" vertical="center" wrapText="1"/>
    </xf>
    <xf numFmtId="0" fontId="50" fillId="8" borderId="7" xfId="0" applyFont="1" applyFill="1" applyBorder="1" applyAlignment="1"/>
    <xf numFmtId="0" fontId="50" fillId="8" borderId="8" xfId="0" applyFont="1" applyFill="1" applyBorder="1" applyAlignment="1">
      <alignment horizontal="center" vertical="center" wrapText="1"/>
    </xf>
    <xf numFmtId="0" fontId="50" fillId="8" borderId="9" xfId="0" applyFont="1" applyFill="1" applyBorder="1" applyAlignment="1"/>
    <xf numFmtId="0" fontId="50" fillId="8" borderId="8" xfId="0" applyFont="1" applyFill="1" applyBorder="1" applyAlignment="1"/>
    <xf numFmtId="165" fontId="2" fillId="3" borderId="13" xfId="0" applyNumberFormat="1" applyFont="1" applyFill="1" applyBorder="1" applyAlignment="1">
      <alignment horizontal="center" vertical="center" wrapText="1"/>
    </xf>
    <xf numFmtId="0" fontId="0" fillId="0" borderId="14" xfId="0" applyBorder="1" applyAlignment="1"/>
    <xf numFmtId="165" fontId="2" fillId="3" borderId="15" xfId="0" applyNumberFormat="1" applyFont="1" applyFill="1" applyBorder="1" applyAlignment="1">
      <alignment horizontal="center" vertical="center" wrapText="1"/>
    </xf>
    <xf numFmtId="0" fontId="0" fillId="0" borderId="16" xfId="0" applyBorder="1" applyAlignment="1"/>
    <xf numFmtId="0" fontId="0" fillId="0" borderId="9" xfId="0" applyBorder="1" applyAlignment="1">
      <alignment horizontal="center"/>
    </xf>
    <xf numFmtId="170" fontId="18" fillId="3" borderId="9" xfId="0" applyNumberFormat="1" applyFont="1" applyFill="1" applyBorder="1" applyAlignment="1">
      <alignment horizontal="center" vertical="center"/>
    </xf>
    <xf numFmtId="170" fontId="0" fillId="3" borderId="19" xfId="0" applyNumberFormat="1" applyFill="1" applyBorder="1" applyAlignment="1">
      <alignment horizontal="center" vertical="center"/>
    </xf>
    <xf numFmtId="0" fontId="0" fillId="0" borderId="18" xfId="0" applyBorder="1" applyAlignment="1">
      <alignment horizontal="center" vertical="center"/>
    </xf>
    <xf numFmtId="0" fontId="15" fillId="6" borderId="27" xfId="0" applyFont="1" applyFill="1" applyBorder="1" applyAlignment="1">
      <alignment horizontal="center"/>
    </xf>
    <xf numFmtId="0" fontId="15" fillId="6" borderId="24" xfId="0" applyFont="1" applyFill="1" applyBorder="1" applyAlignment="1">
      <alignment horizont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12" xfId="0" applyFont="1" applyBorder="1" applyAlignment="1">
      <alignment horizontal="center" vertical="center"/>
    </xf>
    <xf numFmtId="0" fontId="0" fillId="3" borderId="5" xfId="0" applyFill="1" applyBorder="1" applyAlignment="1">
      <alignment horizontal="center" vertical="center" wrapText="1"/>
    </xf>
    <xf numFmtId="0" fontId="0" fillId="3" borderId="8" xfId="0" applyFill="1" applyBorder="1" applyAlignment="1">
      <alignment horizontal="center" vertical="center" wrapText="1"/>
    </xf>
    <xf numFmtId="0" fontId="0" fillId="0" borderId="7" xfId="0" applyBorder="1" applyAlignment="1">
      <alignment horizontal="center" vertical="center"/>
    </xf>
    <xf numFmtId="0" fontId="0" fillId="0" borderId="9" xfId="0" applyBorder="1" applyAlignment="1">
      <alignment horizontal="center" vertical="center"/>
    </xf>
    <xf numFmtId="2" fontId="33" fillId="0" borderId="32" xfId="0" applyNumberFormat="1" applyFont="1" applyBorder="1" applyAlignment="1">
      <alignment horizontal="center"/>
    </xf>
    <xf numFmtId="0" fontId="33" fillId="0" borderId="33" xfId="0" applyFont="1" applyBorder="1" applyAlignment="1"/>
    <xf numFmtId="0" fontId="34" fillId="0" borderId="15" xfId="0" applyFont="1" applyBorder="1" applyAlignment="1"/>
    <xf numFmtId="0" fontId="34" fillId="0" borderId="16" xfId="0" applyFont="1" applyBorder="1" applyAlignment="1"/>
    <xf numFmtId="0" fontId="0" fillId="15" borderId="5" xfId="0" applyFill="1" applyBorder="1" applyAlignment="1"/>
    <xf numFmtId="0" fontId="0" fillId="15" borderId="7" xfId="0" applyFill="1" applyBorder="1" applyAlignment="1"/>
    <xf numFmtId="0" fontId="0" fillId="6" borderId="5" xfId="0" applyFill="1" applyBorder="1" applyAlignment="1">
      <alignment horizontal="center"/>
    </xf>
    <xf numFmtId="0" fontId="0" fillId="6" borderId="7" xfId="0" applyFill="1" applyBorder="1" applyAlignment="1">
      <alignment horizontal="center"/>
    </xf>
    <xf numFmtId="0" fontId="0" fillId="15" borderId="13" xfId="0" applyFill="1" applyBorder="1" applyAlignment="1">
      <alignment horizontal="center"/>
    </xf>
    <xf numFmtId="0" fontId="0" fillId="15" borderId="14" xfId="0" applyFill="1" applyBorder="1" applyAlignment="1">
      <alignment horizontal="center"/>
    </xf>
    <xf numFmtId="0" fontId="22" fillId="17" borderId="22" xfId="0" applyFont="1" applyFill="1" applyBorder="1" applyAlignment="1">
      <alignment horizontal="center"/>
    </xf>
    <xf numFmtId="0" fontId="22" fillId="17" borderId="23" xfId="0" applyFont="1" applyFill="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0" fillId="7" borderId="8" xfId="0" applyFill="1" applyBorder="1" applyAlignment="1">
      <alignment horizontal="center"/>
    </xf>
    <xf numFmtId="0" fontId="0" fillId="7" borderId="9" xfId="0" applyFill="1" applyBorder="1" applyAlignment="1"/>
    <xf numFmtId="0" fontId="8" fillId="7" borderId="5" xfId="0" applyFont="1" applyFill="1" applyBorder="1" applyAlignment="1">
      <alignment horizontal="center" vertical="center" wrapText="1"/>
    </xf>
    <xf numFmtId="0" fontId="0" fillId="7" borderId="7" xfId="0" applyFill="1" applyBorder="1" applyAlignment="1"/>
    <xf numFmtId="0" fontId="0" fillId="7" borderId="8" xfId="0" applyFill="1" applyBorder="1" applyAlignment="1">
      <alignment horizontal="center" vertical="center" wrapText="1"/>
    </xf>
    <xf numFmtId="0" fontId="0" fillId="7" borderId="8" xfId="0" applyFill="1" applyBorder="1" applyAlignment="1"/>
    <xf numFmtId="0" fontId="8" fillId="7" borderId="8" xfId="0" applyFont="1" applyFill="1" applyBorder="1" applyAlignment="1">
      <alignment horizontal="center" vertical="center" wrapText="1"/>
    </xf>
    <xf numFmtId="0" fontId="9" fillId="7" borderId="8" xfId="0" applyFont="1" applyFill="1" applyBorder="1" applyAlignment="1">
      <alignment horizontal="center" vertical="center"/>
    </xf>
    <xf numFmtId="0" fontId="0" fillId="7" borderId="8" xfId="0" applyFill="1" applyBorder="1" applyAlignment="1">
      <alignment horizontal="center" vertical="center"/>
    </xf>
    <xf numFmtId="0" fontId="1" fillId="7" borderId="8" xfId="0" applyFont="1" applyFill="1" applyBorder="1" applyAlignment="1">
      <alignment horizontal="center"/>
    </xf>
    <xf numFmtId="0" fontId="18" fillId="0" borderId="9" xfId="0" applyFont="1" applyBorder="1" applyAlignment="1">
      <alignment horizontal="center" vertical="center"/>
    </xf>
    <xf numFmtId="0" fontId="0" fillId="0" borderId="19" xfId="0" applyBorder="1" applyAlignment="1">
      <alignment horizontal="center" vertical="center"/>
    </xf>
    <xf numFmtId="0" fontId="11" fillId="2" borderId="0" xfId="0" applyFont="1" applyFill="1" applyAlignment="1">
      <alignment horizontal="center" vertical="center"/>
    </xf>
    <xf numFmtId="0" fontId="35" fillId="0" borderId="40" xfId="0" applyFont="1" applyBorder="1" applyAlignment="1">
      <alignment horizontal="center"/>
    </xf>
    <xf numFmtId="0" fontId="35" fillId="7" borderId="0" xfId="0" applyFont="1" applyFill="1" applyBorder="1" applyAlignment="1">
      <alignment horizontal="center"/>
    </xf>
    <xf numFmtId="0" fontId="35" fillId="2" borderId="17" xfId="0" applyFont="1" applyFill="1" applyBorder="1" applyAlignment="1">
      <alignment horizontal="center" vertical="center" wrapText="1"/>
    </xf>
    <xf numFmtId="0" fontId="35" fillId="0" borderId="17" xfId="0" applyFont="1" applyBorder="1" applyAlignment="1">
      <alignment horizontal="center" vertical="center" wrapText="1"/>
    </xf>
    <xf numFmtId="0" fontId="35" fillId="0" borderId="3" xfId="0" applyFont="1" applyBorder="1" applyAlignment="1">
      <alignment horizontal="center" vertical="center" wrapText="1"/>
    </xf>
    <xf numFmtId="0" fontId="32" fillId="2" borderId="2"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9" fillId="2" borderId="17" xfId="0" applyFont="1" applyFill="1" applyBorder="1" applyAlignment="1">
      <alignment wrapText="1"/>
    </xf>
    <xf numFmtId="0" fontId="9" fillId="0" borderId="17" xfId="0" applyFont="1" applyBorder="1" applyAlignment="1">
      <alignment wrapText="1"/>
    </xf>
    <xf numFmtId="0" fontId="9" fillId="0" borderId="3" xfId="0" applyFont="1" applyBorder="1" applyAlignment="1">
      <alignment wrapText="1"/>
    </xf>
    <xf numFmtId="2" fontId="12" fillId="7" borderId="0" xfId="0" applyNumberFormat="1" applyFont="1" applyFill="1" applyBorder="1" applyAlignment="1">
      <alignment horizontal="center" vertical="center" wrapText="1"/>
    </xf>
    <xf numFmtId="0" fontId="0" fillId="7" borderId="0" xfId="0" applyFill="1" applyBorder="1" applyAlignment="1"/>
    <xf numFmtId="2" fontId="23" fillId="4" borderId="1" xfId="0" applyNumberFormat="1" applyFont="1" applyFill="1" applyBorder="1" applyAlignment="1">
      <alignment horizontal="center" vertical="center" wrapText="1"/>
    </xf>
    <xf numFmtId="0" fontId="15" fillId="0" borderId="1" xfId="0" applyFont="1" applyBorder="1" applyAlignment="1"/>
    <xf numFmtId="0" fontId="29" fillId="0" borderId="32" xfId="0" applyNumberFormat="1" applyFont="1" applyBorder="1" applyAlignment="1">
      <alignment horizontal="center" wrapText="1"/>
    </xf>
    <xf numFmtId="0" fontId="29" fillId="0" borderId="34" xfId="0" applyNumberFormat="1" applyFont="1" applyBorder="1" applyAlignment="1">
      <alignment horizontal="center" wrapText="1"/>
    </xf>
    <xf numFmtId="0" fontId="29" fillId="0" borderId="35" xfId="0" applyNumberFormat="1" applyFont="1" applyBorder="1" applyAlignment="1">
      <alignment horizontal="center" wrapText="1"/>
    </xf>
    <xf numFmtId="0" fontId="29" fillId="0" borderId="22" xfId="0" applyNumberFormat="1" applyFont="1" applyBorder="1" applyAlignment="1">
      <alignment horizontal="center" wrapText="1"/>
    </xf>
    <xf numFmtId="0" fontId="29" fillId="0" borderId="37" xfId="0" applyNumberFormat="1" applyFont="1" applyBorder="1" applyAlignment="1">
      <alignment horizontal="center" wrapText="1"/>
    </xf>
    <xf numFmtId="0" fontId="29" fillId="0" borderId="38" xfId="0" applyNumberFormat="1" applyFont="1" applyBorder="1" applyAlignment="1">
      <alignment horizontal="center" wrapText="1"/>
    </xf>
    <xf numFmtId="0" fontId="31" fillId="2" borderId="2" xfId="0" applyFont="1" applyFill="1" applyBorder="1" applyAlignment="1">
      <alignment horizontal="center" vertical="center"/>
    </xf>
    <xf numFmtId="0" fontId="31" fillId="2" borderId="17" xfId="0" applyFont="1" applyFill="1" applyBorder="1" applyAlignment="1">
      <alignment horizontal="center" vertical="center"/>
    </xf>
    <xf numFmtId="0" fontId="0" fillId="0" borderId="17" xfId="0" applyBorder="1" applyAlignment="1"/>
    <xf numFmtId="0" fontId="0" fillId="0" borderId="3" xfId="0" applyBorder="1" applyAlignment="1"/>
    <xf numFmtId="0" fontId="15" fillId="7" borderId="0" xfId="0" applyFont="1" applyFill="1" applyBorder="1" applyAlignment="1">
      <alignment horizontal="center"/>
    </xf>
    <xf numFmtId="2" fontId="38" fillId="4" borderId="49" xfId="0" applyNumberFormat="1" applyFont="1" applyFill="1" applyBorder="1" applyAlignment="1">
      <alignment horizontal="center" vertical="center" wrapText="1"/>
    </xf>
    <xf numFmtId="0" fontId="39" fillId="0" borderId="46"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20" xfId="0" applyFont="1" applyBorder="1" applyAlignment="1">
      <alignment horizontal="center" vertical="center" wrapText="1"/>
    </xf>
    <xf numFmtId="2" fontId="0" fillId="0" borderId="29" xfId="0" applyNumberFormat="1" applyBorder="1" applyAlignment="1">
      <alignment horizontal="center" vertical="center"/>
    </xf>
    <xf numFmtId="2" fontId="0" fillId="0" borderId="28" xfId="0" applyNumberFormat="1" applyBorder="1" applyAlignment="1">
      <alignment horizontal="center" vertical="center"/>
    </xf>
    <xf numFmtId="2" fontId="38" fillId="4" borderId="36" xfId="0" applyNumberFormat="1" applyFont="1" applyFill="1" applyBorder="1" applyAlignment="1">
      <alignment horizontal="center" vertical="center" wrapText="1"/>
    </xf>
    <xf numFmtId="0" fontId="39" fillId="0" borderId="37" xfId="0" applyFont="1" applyBorder="1" applyAlignment="1">
      <alignment horizontal="center" vertical="center" wrapText="1"/>
    </xf>
    <xf numFmtId="0" fontId="0" fillId="0" borderId="38" xfId="0" applyBorder="1" applyAlignment="1">
      <alignment horizontal="center"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0" fontId="31" fillId="2" borderId="0" xfId="0" applyFont="1" applyFill="1" applyAlignment="1">
      <alignment horizontal="center" vertical="center" wrapText="1"/>
    </xf>
    <xf numFmtId="0" fontId="29" fillId="2" borderId="10"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31"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6699"/>
      <color rgb="FFFFCC00"/>
      <color rgb="FFEAF3FA"/>
      <color rgb="FF7E7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AR"/>
        </a:p>
      </c:txPr>
    </c:title>
    <c:autoTitleDeleted val="0"/>
    <c:plotArea>
      <c:layout/>
      <c:scatterChart>
        <c:scatterStyle val="lineMarker"/>
        <c:varyColors val="0"/>
        <c:ser>
          <c:idx val="0"/>
          <c:order val="0"/>
          <c:tx>
            <c:strRef>
              <c:f>'VELOCIDAD TANGENCIAL'!$L$1:$L$3</c:f>
              <c:strCache>
                <c:ptCount val="1"/>
                <c:pt idx="0">
                  <c:v>VELOCIDAD TANGENCIAL DE LA TIERRA Y SUS IMPLICACIONES EN LA AERONAVE Desplazamiento lateral acumulado (eje x) (metros)</c:v>
                </c:pt>
              </c:strCache>
            </c:strRef>
          </c:tx>
          <c:spPr>
            <a:ln w="22225" cap="rnd">
              <a:solidFill>
                <a:schemeClr val="accent1"/>
              </a:solid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'VELOCIDAD TANGENCIAL'!$L$4:$L$94</c:f>
              <c:numCache>
                <c:formatCode>0.00</c:formatCode>
                <c:ptCount val="91"/>
                <c:pt idx="1">
                  <c:v>232.42455042851759</c:v>
                </c:pt>
                <c:pt idx="2">
                  <c:v>697.2028525159451</c:v>
                </c:pt>
                <c:pt idx="3">
                  <c:v>1394.1933302890582</c:v>
                </c:pt>
                <c:pt idx="4">
                  <c:v>2323.1836736964287</c:v>
                </c:pt>
                <c:pt idx="5">
                  <c:v>3483.890903280123</c:v>
                </c:pt>
                <c:pt idx="6">
                  <c:v>4875.9614563739869</c:v>
                </c:pt>
                <c:pt idx="7">
                  <c:v>6498.9712948022579</c:v>
                </c:pt>
                <c:pt idx="8">
                  <c:v>8352.4260340457004</c:v>
                </c:pt>
                <c:pt idx="9">
                  <c:v>10435.761093835923</c:v>
                </c:pt>
                <c:pt idx="10">
                  <c:v>12748.341870131993</c:v>
                </c:pt>
                <c:pt idx="11">
                  <c:v>15289.463928426978</c:v>
                </c:pt>
                <c:pt idx="12">
                  <c:v>18058.353218325519</c:v>
                </c:pt>
                <c:pt idx="13">
                  <c:v>21054.16630932708</c:v>
                </c:pt>
                <c:pt idx="14">
                  <c:v>24275.990647743049</c:v>
                </c:pt>
                <c:pt idx="15">
                  <c:v>27722.844834669431</c:v>
                </c:pt>
                <c:pt idx="16">
                  <c:v>31393.67892493046</c:v>
                </c:pt>
                <c:pt idx="17">
                  <c:v>35287.374746902075</c:v>
                </c:pt>
                <c:pt idx="18">
                  <c:v>39402.746243117828</c:v>
                </c:pt>
                <c:pt idx="19">
                  <c:v>43738.539831553469</c:v>
                </c:pt>
                <c:pt idx="20">
                  <c:v>48293.43478748019</c:v>
                </c:pt>
                <c:pt idx="21">
                  <c:v>53066.043645770158</c:v>
                </c:pt>
                <c:pt idx="22">
                  <c:v>58054.912623531833</c:v>
                </c:pt>
                <c:pt idx="23">
                  <c:v>63258.522062946329</c:v>
                </c:pt>
                <c:pt idx="24">
                  <c:v>68675.286894169913</c:v>
                </c:pt>
                <c:pt idx="25">
                  <c:v>74303.557118161596</c:v>
                </c:pt>
                <c:pt idx="26">
                  <c:v>80141.618309288882</c:v>
                </c:pt>
                <c:pt idx="27">
                  <c:v>86187.692137558392</c:v>
                </c:pt>
                <c:pt idx="28">
                  <c:v>92439.936910312405</c:v>
                </c:pt>
                <c:pt idx="29">
                  <c:v>98896.448133226266</c:v>
                </c:pt>
                <c:pt idx="30">
                  <c:v>105555.25909043587</c:v>
                </c:pt>
                <c:pt idx="31">
                  <c:v>112414.34144361828</c:v>
                </c:pt>
                <c:pt idx="32">
                  <c:v>119471.60584984331</c:v>
                </c:pt>
                <c:pt idx="33">
                  <c:v>126724.90259800757</c:v>
                </c:pt>
                <c:pt idx="34">
                  <c:v>134172.02226365727</c:v>
                </c:pt>
                <c:pt idx="35">
                  <c:v>141810.69638200043</c:v>
                </c:pt>
                <c:pt idx="36">
                  <c:v>149638.59813890309</c:v>
                </c:pt>
                <c:pt idx="37">
                  <c:v>157653.34307965951</c:v>
                </c:pt>
                <c:pt idx="38">
                  <c:v>165852.48983532016</c:v>
                </c:pt>
                <c:pt idx="39">
                  <c:v>174233.54086635634</c:v>
                </c:pt>
                <c:pt idx="40">
                  <c:v>182793.94322343494</c:v>
                </c:pt>
                <c:pt idx="41">
                  <c:v>191531.08932507149</c:v>
                </c:pt>
                <c:pt idx="42">
                  <c:v>200442.31775192483</c:v>
                </c:pt>
                <c:pt idx="43">
                  <c:v>209524.91405749111</c:v>
                </c:pt>
                <c:pt idx="44">
                  <c:v>218776.11159495058</c:v>
                </c:pt>
                <c:pt idx="45">
                  <c:v>228193.09235991497</c:v>
                </c:pt>
                <c:pt idx="46">
                  <c:v>237772.98784881891</c:v>
                </c:pt>
                <c:pt idx="47">
                  <c:v>247512.87993269399</c:v>
                </c:pt>
                <c:pt idx="48">
                  <c:v>257409.80174605898</c:v>
                </c:pt>
                <c:pt idx="49">
                  <c:v>267460.73859065591</c:v>
                </c:pt>
                <c:pt idx="50">
                  <c:v>277662.62885375624</c:v>
                </c:pt>
                <c:pt idx="51">
                  <c:v>288012.36494075798</c:v>
                </c:pt>
                <c:pt idx="52">
                  <c:v>298506.79422178888</c:v>
                </c:pt>
                <c:pt idx="53">
                  <c:v>309142.71999202808</c:v>
                </c:pt>
                <c:pt idx="54">
                  <c:v>319916.90244545345</c:v>
                </c:pt>
                <c:pt idx="55">
                  <c:v>330826.05966171779</c:v>
                </c:pt>
                <c:pt idx="56">
                  <c:v>341866.8686058537</c:v>
                </c:pt>
                <c:pt idx="57">
                  <c:v>353035.96614050207</c:v>
                </c:pt>
                <c:pt idx="58">
                  <c:v>364329.95005035639</c:v>
                </c:pt>
                <c:pt idx="59">
                  <c:v>375745.38007851038</c:v>
                </c:pt>
                <c:pt idx="60">
                  <c:v>387278.77897439373</c:v>
                </c:pt>
                <c:pt idx="61">
                  <c:v>398926.63355297624</c:v>
                </c:pt>
                <c:pt idx="62">
                  <c:v>410685.39576491795</c:v>
                </c:pt>
                <c:pt idx="63">
                  <c:v>422551.48377733945</c:v>
                </c:pt>
                <c:pt idx="64">
                  <c:v>434521.28306488274</c:v>
                </c:pt>
                <c:pt idx="65">
                  <c:v>446591.14751073078</c:v>
                </c:pt>
                <c:pt idx="66">
                  <c:v>458757.40051725</c:v>
                </c:pt>
                <c:pt idx="67">
                  <c:v>471016.33612591744</c:v>
                </c:pt>
                <c:pt idx="68">
                  <c:v>483364.22014619177</c:v>
                </c:pt>
                <c:pt idx="69">
                  <c:v>495797.29129298375</c:v>
                </c:pt>
                <c:pt idx="70">
                  <c:v>508311.76233238017</c:v>
                </c:pt>
                <c:pt idx="71">
                  <c:v>520903.82123527204</c:v>
                </c:pt>
                <c:pt idx="72">
                  <c:v>533569.63233853551</c:v>
                </c:pt>
                <c:pt idx="73">
                  <c:v>546305.33751341212</c:v>
                </c:pt>
                <c:pt idx="74">
                  <c:v>559107.05734073208</c:v>
                </c:pt>
                <c:pt idx="75">
                  <c:v>571970.89229262283</c:v>
                </c:pt>
                <c:pt idx="76">
                  <c:v>584892.92392034328</c:v>
                </c:pt>
                <c:pt idx="77">
                  <c:v>597869.21604788117</c:v>
                </c:pt>
                <c:pt idx="78">
                  <c:v>610895.81597095029</c:v>
                </c:pt>
                <c:pt idx="79">
                  <c:v>623968.7556610225</c:v>
                </c:pt>
                <c:pt idx="80">
                  <c:v>637084.05297402781</c:v>
                </c:pt>
                <c:pt idx="81">
                  <c:v>650237.71286335401</c:v>
                </c:pt>
                <c:pt idx="82">
                  <c:v>663425.72859677637</c:v>
                </c:pt>
                <c:pt idx="83">
                  <c:v>676644.08297694731</c:v>
                </c:pt>
                <c:pt idx="84">
                  <c:v>689888.74956507352</c:v>
                </c:pt>
                <c:pt idx="85">
                  <c:v>703155.69390740839</c:v>
                </c:pt>
                <c:pt idx="86">
                  <c:v>716440.8747641854</c:v>
                </c:pt>
                <c:pt idx="87">
                  <c:v>729740.24534061912</c:v>
                </c:pt>
                <c:pt idx="88">
                  <c:v>743049.75451959821</c:v>
                </c:pt>
                <c:pt idx="89">
                  <c:v>756365.34809569444</c:v>
                </c:pt>
                <c:pt idx="90">
                  <c:v>769682.97001011367</c:v>
                </c:pt>
              </c:numCache>
            </c:numRef>
          </c:xVal>
          <c:yVal>
            <c:numRef>
              <c:f>'VELOCIDAD TANGENCIAL'!$A$4:$A$94</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xmlns:c16r2="http://schemas.microsoft.com/office/drawing/2015/06/chart">
            <c:ext xmlns:c16="http://schemas.microsoft.com/office/drawing/2014/chart" uri="{C3380CC4-5D6E-409C-BE32-E72D297353CC}">
              <c16:uniqueId val="{00000000-A3EA-4C4B-9EDA-28558D8C6E3C}"/>
            </c:ext>
          </c:extLst>
        </c:ser>
        <c:dLbls>
          <c:showLegendKey val="0"/>
          <c:showVal val="0"/>
          <c:showCatName val="0"/>
          <c:showSerName val="0"/>
          <c:showPercent val="0"/>
          <c:showBubbleSize val="0"/>
        </c:dLbls>
        <c:axId val="59425536"/>
        <c:axId val="59428224"/>
      </c:scatterChart>
      <c:valAx>
        <c:axId val="59425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AR"/>
          </a:p>
        </c:txPr>
        <c:crossAx val="59428224"/>
        <c:crosses val="autoZero"/>
        <c:crossBetween val="midCat"/>
      </c:valAx>
      <c:valAx>
        <c:axId val="59428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AR"/>
          </a:p>
        </c:txPr>
        <c:crossAx val="59425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gif"/><Relationship Id="rId5" Type="http://schemas.openxmlformats.org/officeDocument/2006/relationships/image" Target="../media/image6.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4</xdr:col>
      <xdr:colOff>266318</xdr:colOff>
      <xdr:row>7</xdr:row>
      <xdr:rowOff>27732</xdr:rowOff>
    </xdr:from>
    <xdr:to>
      <xdr:col>6</xdr:col>
      <xdr:colOff>75818</xdr:colOff>
      <xdr:row>24</xdr:row>
      <xdr:rowOff>149638</xdr:rowOff>
    </xdr:to>
    <xdr:pic>
      <xdr:nvPicPr>
        <xdr:cNvPr id="3" name="Imagen 2">
          <a:extLst>
            <a:ext uri="{FF2B5EF4-FFF2-40B4-BE49-F238E27FC236}">
              <a16:creationId xmlns:a16="http://schemas.microsoft.com/office/drawing/2014/main" xmlns="" id="{C15AEE18-D727-4D94-8A99-95C5ED3240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6054" y="2189040"/>
          <a:ext cx="2960420" cy="3708254"/>
        </a:xfrm>
        <a:prstGeom prst="rect">
          <a:avLst/>
        </a:prstGeom>
      </xdr:spPr>
    </xdr:pic>
    <xdr:clientData/>
  </xdr:twoCellAnchor>
  <xdr:twoCellAnchor editAs="oneCell">
    <xdr:from>
      <xdr:col>6</xdr:col>
      <xdr:colOff>352426</xdr:colOff>
      <xdr:row>6</xdr:row>
      <xdr:rowOff>123825</xdr:rowOff>
    </xdr:from>
    <xdr:to>
      <xdr:col>12</xdr:col>
      <xdr:colOff>247651</xdr:colOff>
      <xdr:row>21</xdr:row>
      <xdr:rowOff>112016</xdr:rowOff>
    </xdr:to>
    <xdr:pic>
      <xdr:nvPicPr>
        <xdr:cNvPr id="5" name="Imagen 4">
          <a:extLst>
            <a:ext uri="{FF2B5EF4-FFF2-40B4-BE49-F238E27FC236}">
              <a16:creationId xmlns:a16="http://schemas.microsoft.com/office/drawing/2014/main" xmlns="" id="{85C63FF0-DD40-40A4-86E5-A4640C9B82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43926" y="1981200"/>
          <a:ext cx="3886200" cy="33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144576</xdr:colOff>
      <xdr:row>38</xdr:row>
      <xdr:rowOff>46942</xdr:rowOff>
    </xdr:from>
    <xdr:to>
      <xdr:col>24</xdr:col>
      <xdr:colOff>1252535</xdr:colOff>
      <xdr:row>60</xdr:row>
      <xdr:rowOff>179555</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441601" y="8228917"/>
          <a:ext cx="4770324" cy="4323613"/>
        </a:xfrm>
        <a:prstGeom prst="rect">
          <a:avLst/>
        </a:prstGeom>
      </xdr:spPr>
    </xdr:pic>
    <xdr:clientData/>
  </xdr:twoCellAnchor>
  <xdr:twoCellAnchor editAs="oneCell">
    <xdr:from>
      <xdr:col>23</xdr:col>
      <xdr:colOff>235065</xdr:colOff>
      <xdr:row>62</xdr:row>
      <xdr:rowOff>10886</xdr:rowOff>
    </xdr:from>
    <xdr:to>
      <xdr:col>24</xdr:col>
      <xdr:colOff>1981198</xdr:colOff>
      <xdr:row>90</xdr:row>
      <xdr:rowOff>148720</xdr:rowOff>
    </xdr:to>
    <xdr:pic>
      <xdr:nvPicPr>
        <xdr:cNvPr id="4" name="3 Imagen">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32090" y="12764861"/>
          <a:ext cx="5413260" cy="547183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1083467</xdr:colOff>
      <xdr:row>96</xdr:row>
      <xdr:rowOff>95249</xdr:rowOff>
    </xdr:from>
    <xdr:to>
      <xdr:col>13</xdr:col>
      <xdr:colOff>0</xdr:colOff>
      <xdr:row>129</xdr:row>
      <xdr:rowOff>59530</xdr:rowOff>
    </xdr:to>
    <xdr:graphicFrame macro="">
      <xdr:nvGraphicFramePr>
        <xdr:cNvPr id="6" name="Gráfico 5">
          <a:extLst>
            <a:ext uri="{FF2B5EF4-FFF2-40B4-BE49-F238E27FC236}">
              <a16:creationId xmlns:a16="http://schemas.microsoft.com/office/drawing/2014/main" xmlns="" id="{33E700EC-4359-4BD3-B0EA-E3DA8402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27</xdr:col>
      <xdr:colOff>95250</xdr:colOff>
      <xdr:row>0</xdr:row>
      <xdr:rowOff>190500</xdr:rowOff>
    </xdr:from>
    <xdr:to>
      <xdr:col>28</xdr:col>
      <xdr:colOff>500061</xdr:colOff>
      <xdr:row>12</xdr:row>
      <xdr:rowOff>123429</xdr:rowOff>
    </xdr:to>
    <xdr:pic>
      <xdr:nvPicPr>
        <xdr:cNvPr id="5" name="Imagen 4">
          <a:extLst>
            <a:ext uri="{FF2B5EF4-FFF2-40B4-BE49-F238E27FC236}">
              <a16:creationId xmlns:a16="http://schemas.microsoft.com/office/drawing/2014/main" xmlns="" id="{A7326B08-C944-45DA-B322-1E2F387C3D4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980188" y="190500"/>
          <a:ext cx="3226593" cy="3254773"/>
        </a:xfrm>
        <a:prstGeom prst="rect">
          <a:avLst/>
        </a:prstGeom>
      </xdr:spPr>
    </xdr:pic>
    <xdr:clientData/>
  </xdr:twoCellAnchor>
  <xdr:twoCellAnchor editAs="oneCell">
    <xdr:from>
      <xdr:col>27</xdr:col>
      <xdr:colOff>71438</xdr:colOff>
      <xdr:row>14</xdr:row>
      <xdr:rowOff>107157</xdr:rowOff>
    </xdr:from>
    <xdr:to>
      <xdr:col>28</xdr:col>
      <xdr:colOff>484015</xdr:colOff>
      <xdr:row>25</xdr:row>
      <xdr:rowOff>1</xdr:rowOff>
    </xdr:to>
    <xdr:pic>
      <xdr:nvPicPr>
        <xdr:cNvPr id="8" name="Imagen 7">
          <a:extLst>
            <a:ext uri="{FF2B5EF4-FFF2-40B4-BE49-F238E27FC236}">
              <a16:creationId xmlns:a16="http://schemas.microsoft.com/office/drawing/2014/main" xmlns="" id="{D4163E28-51B3-45F6-85CF-07DFC9CC14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956376" y="3738563"/>
          <a:ext cx="3234359" cy="209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42334</xdr:colOff>
      <xdr:row>127</xdr:row>
      <xdr:rowOff>158751</xdr:rowOff>
    </xdr:from>
    <xdr:to>
      <xdr:col>13</xdr:col>
      <xdr:colOff>280459</xdr:colOff>
      <xdr:row>183</xdr:row>
      <xdr:rowOff>175684</xdr:rowOff>
    </xdr:to>
    <xdr:pic>
      <xdr:nvPicPr>
        <xdr:cNvPr id="3" name="2 Imagen">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1" y="4042834"/>
          <a:ext cx="10588625" cy="10684933"/>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402169</xdr:colOff>
      <xdr:row>125</xdr:row>
      <xdr:rowOff>190500</xdr:rowOff>
    </xdr:from>
    <xdr:to>
      <xdr:col>10</xdr:col>
      <xdr:colOff>698503</xdr:colOff>
      <xdr:row>130</xdr:row>
      <xdr:rowOff>42334</xdr:rowOff>
    </xdr:to>
    <xdr:sp macro="" textlink="">
      <xdr:nvSpPr>
        <xdr:cNvPr id="4" name="3 Flecha abajo">
          <a:extLst>
            <a:ext uri="{FF2B5EF4-FFF2-40B4-BE49-F238E27FC236}">
              <a16:creationId xmlns:a16="http://schemas.microsoft.com/office/drawing/2014/main" xmlns="" id="{00000000-0008-0000-0200-000004000000}"/>
            </a:ext>
          </a:extLst>
        </xdr:cNvPr>
        <xdr:cNvSpPr/>
      </xdr:nvSpPr>
      <xdr:spPr>
        <a:xfrm>
          <a:off x="8551336" y="3683000"/>
          <a:ext cx="296334" cy="814917"/>
        </a:xfrm>
        <a:prstGeom prst="downArrow">
          <a:avLst/>
        </a:prstGeom>
        <a:effectLst>
          <a:glow rad="101600">
            <a:schemeClr val="accent3">
              <a:satMod val="175000"/>
              <a:alpha val="40000"/>
            </a:schemeClr>
          </a:glow>
          <a:outerShdw blurRad="57150" dist="19050" dir="5400000" algn="ctr" rotWithShape="0">
            <a:srgbClr val="000000">
              <a:alpha val="63000"/>
            </a:srgbClr>
          </a:outerShdw>
        </a:effectLst>
        <a:scene3d>
          <a:camera prst="orthographicFront"/>
          <a:lightRig rig="threePt" dir="t"/>
        </a:scene3d>
        <a:sp3d>
          <a:bevelT w="101600" prst="riblet"/>
        </a:sp3d>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A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485775</xdr:colOff>
      <xdr:row>1</xdr:row>
      <xdr:rowOff>161925</xdr:rowOff>
    </xdr:from>
    <xdr:to>
      <xdr:col>15</xdr:col>
      <xdr:colOff>400050</xdr:colOff>
      <xdr:row>18</xdr:row>
      <xdr:rowOff>152400</xdr:rowOff>
    </xdr:to>
    <xdr:pic>
      <xdr:nvPicPr>
        <xdr:cNvPr id="3" name="Imagen 2">
          <a:extLst>
            <a:ext uri="{FF2B5EF4-FFF2-40B4-BE49-F238E27FC236}">
              <a16:creationId xmlns:a16="http://schemas.microsoft.com/office/drawing/2014/main" xmlns="" id="{B5D48ED9-7A50-4889-9A17-578E64CA7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3825" y="561975"/>
          <a:ext cx="6324600" cy="3505200"/>
        </a:xfrm>
        <a:prstGeom prst="rect">
          <a:avLst/>
        </a:prstGeom>
      </xdr:spPr>
    </xdr:pic>
    <xdr:clientData/>
  </xdr:twoCellAnchor>
  <xdr:twoCellAnchor editAs="oneCell">
    <xdr:from>
      <xdr:col>7</xdr:col>
      <xdr:colOff>504825</xdr:colOff>
      <xdr:row>20</xdr:row>
      <xdr:rowOff>190500</xdr:rowOff>
    </xdr:from>
    <xdr:to>
      <xdr:col>12</xdr:col>
      <xdr:colOff>371475</xdr:colOff>
      <xdr:row>35</xdr:row>
      <xdr:rowOff>13057</xdr:rowOff>
    </xdr:to>
    <xdr:pic>
      <xdr:nvPicPr>
        <xdr:cNvPr id="4" name="Imagen 3">
          <a:extLst>
            <a:ext uri="{FF2B5EF4-FFF2-40B4-BE49-F238E27FC236}">
              <a16:creationId xmlns:a16="http://schemas.microsoft.com/office/drawing/2014/main" xmlns="" id="{89A83DA5-7DAE-4BDD-9DBD-2E6F4425A6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62875" y="4495800"/>
          <a:ext cx="3990975" cy="27657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876300</xdr:colOff>
      <xdr:row>15</xdr:row>
      <xdr:rowOff>104775</xdr:rowOff>
    </xdr:from>
    <xdr:to>
      <xdr:col>15</xdr:col>
      <xdr:colOff>514350</xdr:colOff>
      <xdr:row>23</xdr:row>
      <xdr:rowOff>43733</xdr:rowOff>
    </xdr:to>
    <xdr:pic>
      <xdr:nvPicPr>
        <xdr:cNvPr id="3" name="Imagen 2">
          <a:extLst>
            <a:ext uri="{FF2B5EF4-FFF2-40B4-BE49-F238E27FC236}">
              <a16:creationId xmlns:a16="http://schemas.microsoft.com/office/drawing/2014/main" xmlns="" id="{58F29601-1831-4EC3-A5BE-9777DCB33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10575" y="4724400"/>
          <a:ext cx="7772400" cy="1462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351367</xdr:colOff>
      <xdr:row>9</xdr:row>
      <xdr:rowOff>63500</xdr:rowOff>
    </xdr:from>
    <xdr:to>
      <xdr:col>24</xdr:col>
      <xdr:colOff>116417</xdr:colOff>
      <xdr:row>32</xdr:row>
      <xdr:rowOff>12365</xdr:rowOff>
    </xdr:to>
    <xdr:pic>
      <xdr:nvPicPr>
        <xdr:cNvPr id="2" name="Imagen 1">
          <a:extLst>
            <a:ext uri="{FF2B5EF4-FFF2-40B4-BE49-F238E27FC236}">
              <a16:creationId xmlns:a16="http://schemas.microsoft.com/office/drawing/2014/main" xmlns="" id="{442C1169-3AC9-4762-B579-D0C5A5404E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3898034" y="2709333"/>
          <a:ext cx="6623050" cy="4330365"/>
        </a:xfrm>
        <a:prstGeom prst="rect">
          <a:avLst/>
        </a:prstGeom>
      </xdr:spPr>
    </xdr:pic>
    <xdr:clientData/>
  </xdr:twoCellAnchor>
  <xdr:twoCellAnchor editAs="oneCell">
    <xdr:from>
      <xdr:col>9</xdr:col>
      <xdr:colOff>772583</xdr:colOff>
      <xdr:row>23</xdr:row>
      <xdr:rowOff>153529</xdr:rowOff>
    </xdr:from>
    <xdr:to>
      <xdr:col>15</xdr:col>
      <xdr:colOff>220133</xdr:colOff>
      <xdr:row>51</xdr:row>
      <xdr:rowOff>193675</xdr:rowOff>
    </xdr:to>
    <xdr:pic>
      <xdr:nvPicPr>
        <xdr:cNvPr id="4" name="Imagen 3">
          <a:extLst>
            <a:ext uri="{FF2B5EF4-FFF2-40B4-BE49-F238E27FC236}">
              <a16:creationId xmlns:a16="http://schemas.microsoft.com/office/drawing/2014/main" xmlns="" id="{667246CB-0E54-4AFA-A82D-797F1BB51F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50500" y="5466362"/>
          <a:ext cx="3416300" cy="5374146"/>
        </a:xfrm>
        <a:prstGeom prst="rect">
          <a:avLst/>
        </a:prstGeom>
      </xdr:spPr>
    </xdr:pic>
    <xdr:clientData/>
  </xdr:twoCellAnchor>
  <xdr:twoCellAnchor>
    <xdr:from>
      <xdr:col>7</xdr:col>
      <xdr:colOff>592667</xdr:colOff>
      <xdr:row>24</xdr:row>
      <xdr:rowOff>52916</xdr:rowOff>
    </xdr:from>
    <xdr:to>
      <xdr:col>10</xdr:col>
      <xdr:colOff>275167</xdr:colOff>
      <xdr:row>33</xdr:row>
      <xdr:rowOff>148167</xdr:rowOff>
    </xdr:to>
    <xdr:cxnSp macro="">
      <xdr:nvCxnSpPr>
        <xdr:cNvPr id="6" name="Conector recto de flecha 5">
          <a:extLst>
            <a:ext uri="{FF2B5EF4-FFF2-40B4-BE49-F238E27FC236}">
              <a16:creationId xmlns:a16="http://schemas.microsoft.com/office/drawing/2014/main" xmlns="" id="{735C508D-0E91-4EE5-96EB-1FA3A44E4D11}"/>
            </a:ext>
          </a:extLst>
        </xdr:cNvPr>
        <xdr:cNvCxnSpPr/>
      </xdr:nvCxnSpPr>
      <xdr:spPr>
        <a:xfrm>
          <a:off x="9620250" y="5556249"/>
          <a:ext cx="2317750" cy="1809751"/>
        </a:xfrm>
        <a:prstGeom prst="straightConnector1">
          <a:avLst/>
        </a:prstGeom>
        <a:ln w="76200">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171450</xdr:colOff>
      <xdr:row>21</xdr:row>
      <xdr:rowOff>19050</xdr:rowOff>
    </xdr:from>
    <xdr:to>
      <xdr:col>24</xdr:col>
      <xdr:colOff>47625</xdr:colOff>
      <xdr:row>43</xdr:row>
      <xdr:rowOff>155466</xdr:rowOff>
    </xdr:to>
    <xdr:pic>
      <xdr:nvPicPr>
        <xdr:cNvPr id="2" name="Imagen 1">
          <a:extLst>
            <a:ext uri="{FF2B5EF4-FFF2-40B4-BE49-F238E27FC236}">
              <a16:creationId xmlns:a16="http://schemas.microsoft.com/office/drawing/2014/main" xmlns="" id="{EB2D610A-61A5-42EB-9396-8FFA33DE7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92375" y="4924425"/>
          <a:ext cx="5972175" cy="43274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tabSelected="1" workbookViewId="0">
      <selection activeCell="C23" sqref="C23"/>
    </sheetView>
  </sheetViews>
  <sheetFormatPr baseColWidth="10" defaultColWidth="10.7109375" defaultRowHeight="15"/>
  <cols>
    <col min="1" max="1" width="8.42578125" customWidth="1"/>
    <col min="2" max="2" width="7.85546875" customWidth="1"/>
    <col min="3" max="3" width="40.7109375" bestFit="1" customWidth="1"/>
    <col min="4" max="4" width="21.28515625" bestFit="1" customWidth="1"/>
    <col min="5" max="5" width="6.7109375" style="2" customWidth="1"/>
    <col min="6" max="6" width="37.85546875" bestFit="1" customWidth="1"/>
    <col min="7" max="7" width="6.42578125" customWidth="1"/>
    <col min="8" max="8" width="7.7109375" customWidth="1"/>
  </cols>
  <sheetData>
    <row r="1" spans="1:15" ht="46.5">
      <c r="A1" s="133"/>
      <c r="B1" s="351" t="s">
        <v>0</v>
      </c>
      <c r="C1" s="351"/>
      <c r="D1" s="351"/>
      <c r="E1" s="351"/>
      <c r="F1" s="351"/>
      <c r="G1" s="351"/>
      <c r="H1" s="351"/>
      <c r="I1" s="250"/>
      <c r="J1" s="250"/>
      <c r="K1" s="250"/>
      <c r="L1" s="250"/>
      <c r="M1" s="134"/>
      <c r="N1" s="2"/>
      <c r="O1" s="2"/>
    </row>
    <row r="2" spans="1:15" ht="15.75" thickBot="1">
      <c r="A2" s="135"/>
      <c r="B2" s="2"/>
      <c r="C2" s="2"/>
      <c r="D2" s="2"/>
      <c r="F2" s="2"/>
      <c r="G2" s="2"/>
      <c r="H2" s="2"/>
      <c r="I2" s="2"/>
      <c r="J2" s="2"/>
      <c r="K2" s="2"/>
      <c r="L2" s="2"/>
      <c r="M2" s="136"/>
      <c r="N2" s="2"/>
      <c r="O2" s="2"/>
    </row>
    <row r="3" spans="1:15" ht="29.25" thickBot="1">
      <c r="A3" s="135"/>
      <c r="B3" s="352" t="s">
        <v>1</v>
      </c>
      <c r="C3" s="353"/>
      <c r="D3" s="2"/>
      <c r="F3" s="354" t="s">
        <v>28</v>
      </c>
      <c r="G3" s="355"/>
      <c r="H3" s="355"/>
      <c r="I3" s="2"/>
      <c r="J3" s="2"/>
      <c r="K3" s="2"/>
      <c r="L3" s="2"/>
      <c r="M3" s="136"/>
      <c r="N3" s="2"/>
      <c r="O3" s="2"/>
    </row>
    <row r="4" spans="1:15">
      <c r="A4" s="135"/>
      <c r="B4" s="2"/>
      <c r="C4" s="2"/>
      <c r="D4" s="2"/>
      <c r="F4" s="2"/>
      <c r="G4" s="2"/>
      <c r="H4" s="2"/>
      <c r="I4" s="2"/>
      <c r="J4" s="2"/>
      <c r="K4" s="2"/>
      <c r="L4" s="2"/>
      <c r="M4" s="136"/>
      <c r="N4" s="2"/>
      <c r="O4" s="2"/>
    </row>
    <row r="5" spans="1:15" ht="15.75" thickBot="1">
      <c r="A5" s="135"/>
      <c r="B5" s="2"/>
      <c r="C5" s="2"/>
      <c r="D5" s="2"/>
      <c r="F5" s="177" t="s">
        <v>17</v>
      </c>
      <c r="G5" s="2"/>
      <c r="H5" s="2"/>
      <c r="I5" s="2"/>
      <c r="J5" s="2"/>
      <c r="K5" s="2"/>
      <c r="L5" s="2"/>
      <c r="M5" s="136"/>
      <c r="N5" s="2"/>
      <c r="O5" s="2"/>
    </row>
    <row r="6" spans="1:15" ht="24" thickBot="1">
      <c r="A6" s="135"/>
      <c r="B6" s="14" t="s">
        <v>2</v>
      </c>
      <c r="C6" s="15" t="s">
        <v>10</v>
      </c>
      <c r="D6" s="16">
        <f>(2*Coriolis!D9*(D10*1000/3600)*D8*SIN(RADIANS(D11)))</f>
        <v>571.06886457667144</v>
      </c>
      <c r="E6" s="22"/>
      <c r="F6" s="23">
        <f>(D6*0.102)</f>
        <v>58.249024186820485</v>
      </c>
      <c r="G6" s="31" t="s">
        <v>18</v>
      </c>
      <c r="H6" s="2"/>
      <c r="I6" s="2"/>
      <c r="J6" s="2"/>
      <c r="K6" s="2"/>
      <c r="L6" s="2"/>
      <c r="M6" s="136"/>
      <c r="N6" s="2"/>
      <c r="O6" s="2"/>
    </row>
    <row r="7" spans="1:15" ht="23.25">
      <c r="A7" s="135"/>
      <c r="B7" s="17" t="s">
        <v>7</v>
      </c>
      <c r="C7" s="3" t="s">
        <v>11</v>
      </c>
      <c r="D7" s="18">
        <f>(D6/D9)</f>
        <v>7.1383608072083929E-3</v>
      </c>
      <c r="E7" s="22"/>
      <c r="F7" s="2"/>
      <c r="G7" s="2"/>
      <c r="H7" s="2"/>
      <c r="I7" s="2"/>
      <c r="J7" s="2"/>
      <c r="K7" s="2"/>
      <c r="L7" s="2"/>
      <c r="M7" s="136"/>
      <c r="N7" s="2"/>
      <c r="O7" s="2"/>
    </row>
    <row r="8" spans="1:15" ht="21">
      <c r="A8" s="135"/>
      <c r="B8" s="19" t="s">
        <v>5</v>
      </c>
      <c r="C8" s="1" t="s">
        <v>19</v>
      </c>
      <c r="D8" s="29">
        <v>7.26852E-5</v>
      </c>
      <c r="E8" s="13"/>
      <c r="F8" s="2"/>
      <c r="G8" s="2"/>
      <c r="H8" s="2"/>
      <c r="I8" s="2"/>
      <c r="J8" s="2"/>
      <c r="K8" s="2"/>
      <c r="L8" s="2"/>
      <c r="M8" s="136"/>
      <c r="N8" s="2"/>
      <c r="O8" s="2"/>
    </row>
    <row r="9" spans="1:15" ht="21">
      <c r="A9" s="135"/>
      <c r="B9" s="19" t="s">
        <v>3</v>
      </c>
      <c r="C9" s="1" t="s">
        <v>8</v>
      </c>
      <c r="D9" s="230">
        <v>80000</v>
      </c>
      <c r="F9" s="2"/>
      <c r="G9" s="2"/>
      <c r="H9" s="2"/>
      <c r="I9" s="2"/>
      <c r="J9" s="2"/>
      <c r="K9" s="2"/>
      <c r="L9" s="2"/>
      <c r="M9" s="136"/>
      <c r="N9" s="2"/>
      <c r="O9" s="2"/>
    </row>
    <row r="10" spans="1:15" ht="21">
      <c r="A10" s="135"/>
      <c r="B10" s="19" t="s">
        <v>4</v>
      </c>
      <c r="C10" s="1" t="s">
        <v>9</v>
      </c>
      <c r="D10" s="230">
        <v>250</v>
      </c>
      <c r="F10" s="204"/>
      <c r="G10" s="178"/>
      <c r="H10" s="2"/>
      <c r="I10" s="2"/>
      <c r="J10" s="2"/>
      <c r="K10" s="2"/>
      <c r="L10" s="2"/>
      <c r="M10" s="136"/>
      <c r="N10" s="2"/>
      <c r="O10" s="2"/>
    </row>
    <row r="11" spans="1:15" ht="21.75" thickBot="1">
      <c r="A11" s="135"/>
      <c r="B11" s="20" t="s">
        <v>6</v>
      </c>
      <c r="C11" s="21" t="s">
        <v>12</v>
      </c>
      <c r="D11" s="30">
        <v>45</v>
      </c>
      <c r="F11" s="2"/>
      <c r="G11" s="2"/>
      <c r="H11" s="2"/>
      <c r="I11" s="2"/>
      <c r="J11" s="2"/>
      <c r="K11" s="2"/>
      <c r="L11" s="2"/>
      <c r="M11" s="136"/>
      <c r="N11" s="2"/>
      <c r="O11" s="2"/>
    </row>
    <row r="12" spans="1:15" ht="15.75" thickBot="1">
      <c r="A12" s="135"/>
      <c r="B12" s="2"/>
      <c r="C12" s="2"/>
      <c r="D12" s="2"/>
      <c r="F12" s="2"/>
      <c r="G12" s="2"/>
      <c r="H12" s="2"/>
      <c r="I12" s="2"/>
      <c r="J12" s="2"/>
      <c r="K12" s="2"/>
      <c r="L12" s="2"/>
      <c r="M12" s="136"/>
      <c r="N12" s="2"/>
      <c r="O12" s="2"/>
    </row>
    <row r="13" spans="1:15">
      <c r="A13" s="135"/>
      <c r="B13" s="2"/>
      <c r="C13" s="25" t="s">
        <v>13</v>
      </c>
      <c r="D13" s="26" t="s">
        <v>15</v>
      </c>
      <c r="E13" s="24"/>
      <c r="F13" s="2"/>
      <c r="G13" s="2"/>
      <c r="H13" s="2"/>
      <c r="I13" s="2"/>
      <c r="J13" s="2"/>
      <c r="K13" s="2"/>
      <c r="L13" s="2"/>
      <c r="M13" s="136"/>
      <c r="N13" s="2"/>
      <c r="O13" s="2"/>
    </row>
    <row r="14" spans="1:15" ht="15.75" thickBot="1">
      <c r="A14" s="135"/>
      <c r="B14" s="2"/>
      <c r="C14" s="27" t="s">
        <v>14</v>
      </c>
      <c r="D14" s="28" t="s">
        <v>16</v>
      </c>
      <c r="E14" s="24"/>
      <c r="F14" s="2"/>
      <c r="G14" s="2"/>
      <c r="H14" s="2"/>
      <c r="I14" s="2"/>
      <c r="J14" s="2"/>
      <c r="K14" s="2"/>
      <c r="L14" s="2"/>
      <c r="M14" s="136"/>
      <c r="N14" s="2"/>
      <c r="O14" s="2"/>
    </row>
    <row r="15" spans="1:15" ht="15.75" thickBot="1">
      <c r="A15" s="135"/>
      <c r="B15" s="2"/>
      <c r="C15" s="2"/>
      <c r="D15" s="2"/>
      <c r="F15" s="2"/>
      <c r="G15" s="2"/>
      <c r="H15" s="2"/>
      <c r="I15" s="2"/>
      <c r="J15" s="2"/>
      <c r="K15" s="2"/>
      <c r="L15" s="2"/>
      <c r="M15" s="136"/>
      <c r="N15" s="2"/>
      <c r="O15" s="2"/>
    </row>
    <row r="16" spans="1:15">
      <c r="A16" s="135"/>
      <c r="B16" s="2"/>
      <c r="C16" s="300" t="s">
        <v>144</v>
      </c>
      <c r="D16" s="301">
        <f>SIN(RADIANS(D11))/120</f>
        <v>5.8925565098878951E-3</v>
      </c>
      <c r="F16" s="2"/>
      <c r="G16" s="2"/>
      <c r="H16" s="2"/>
      <c r="I16" s="2"/>
      <c r="J16" s="2"/>
      <c r="K16" s="2"/>
      <c r="L16" s="2"/>
      <c r="M16" s="136"/>
      <c r="N16" s="2"/>
      <c r="O16" s="2"/>
    </row>
    <row r="17" spans="1:15" ht="15.75" thickBot="1">
      <c r="A17" s="135"/>
      <c r="B17" s="2"/>
      <c r="C17" s="302" t="s">
        <v>145</v>
      </c>
      <c r="D17" s="303">
        <f>DEGREES(ATAN(D7*100/9.806/100))</f>
        <v>4.1708940918701136E-2</v>
      </c>
      <c r="F17" s="2"/>
      <c r="G17" s="2"/>
      <c r="H17" s="2"/>
      <c r="I17" s="2"/>
      <c r="J17" s="2"/>
      <c r="K17" s="2"/>
      <c r="L17" s="2"/>
      <c r="M17" s="136"/>
      <c r="N17" s="2"/>
      <c r="O17" s="2"/>
    </row>
    <row r="18" spans="1:15">
      <c r="A18" s="135"/>
      <c r="B18" s="2"/>
      <c r="C18" s="2"/>
      <c r="D18" s="2"/>
      <c r="F18" s="2"/>
      <c r="G18" s="2"/>
      <c r="H18" s="2"/>
      <c r="I18" s="2"/>
      <c r="J18" s="2"/>
      <c r="K18" s="2"/>
      <c r="L18" s="2"/>
      <c r="M18" s="136"/>
      <c r="N18" s="2"/>
      <c r="O18" s="2"/>
    </row>
    <row r="19" spans="1:15">
      <c r="A19" s="135"/>
      <c r="B19" s="2"/>
      <c r="C19" s="2"/>
      <c r="D19" s="2"/>
      <c r="F19" s="2"/>
      <c r="G19" s="2"/>
      <c r="H19" s="2"/>
      <c r="I19" s="2"/>
      <c r="J19" s="2"/>
      <c r="K19" s="2"/>
      <c r="L19" s="2"/>
      <c r="M19" s="136"/>
      <c r="N19" s="2"/>
      <c r="O19" s="2"/>
    </row>
    <row r="20" spans="1:15">
      <c r="A20" s="135"/>
      <c r="B20" s="2"/>
      <c r="C20" s="2"/>
      <c r="D20" s="2"/>
      <c r="F20" s="2"/>
      <c r="G20" s="2"/>
      <c r="H20" s="2"/>
      <c r="I20" s="2"/>
      <c r="J20" s="2"/>
      <c r="K20" s="2"/>
      <c r="L20" s="2"/>
      <c r="M20" s="136"/>
      <c r="N20" s="2"/>
      <c r="O20" s="2"/>
    </row>
    <row r="21" spans="1:15">
      <c r="A21" s="135"/>
      <c r="B21" s="2"/>
      <c r="C21" s="2"/>
      <c r="D21" s="2"/>
      <c r="F21" s="2"/>
      <c r="G21" s="2"/>
      <c r="H21" s="2"/>
      <c r="I21" s="2"/>
      <c r="J21" s="2"/>
      <c r="K21" s="2"/>
      <c r="L21" s="2"/>
      <c r="M21" s="136"/>
      <c r="N21" s="2"/>
      <c r="O21" s="2"/>
    </row>
    <row r="22" spans="1:15">
      <c r="A22" s="135"/>
      <c r="B22" s="2"/>
      <c r="C22" s="2"/>
      <c r="D22" s="2"/>
      <c r="F22" s="2"/>
      <c r="G22" s="2"/>
      <c r="H22" s="2"/>
      <c r="I22" s="2"/>
      <c r="J22" s="2"/>
      <c r="K22" s="2"/>
      <c r="L22" s="2"/>
      <c r="M22" s="136"/>
      <c r="N22" s="2"/>
      <c r="O22" s="2"/>
    </row>
    <row r="23" spans="1:15">
      <c r="A23" s="135"/>
      <c r="B23" s="2"/>
      <c r="C23" s="2"/>
      <c r="D23" s="2"/>
      <c r="F23" s="2"/>
      <c r="G23" s="2"/>
      <c r="H23" s="2"/>
      <c r="I23" s="2"/>
      <c r="J23" s="2"/>
      <c r="K23" s="2"/>
      <c r="L23" s="2"/>
      <c r="M23" s="136"/>
      <c r="N23" s="2"/>
      <c r="O23" s="2"/>
    </row>
    <row r="24" spans="1:15">
      <c r="A24" s="135"/>
      <c r="B24" s="2"/>
      <c r="C24" s="2"/>
      <c r="D24" s="2"/>
      <c r="F24" s="2"/>
      <c r="G24" s="2"/>
      <c r="H24" s="2"/>
      <c r="I24" s="2"/>
      <c r="J24" s="2"/>
      <c r="K24" s="2"/>
      <c r="L24" s="2"/>
      <c r="M24" s="136"/>
      <c r="N24" s="2"/>
      <c r="O24" s="2"/>
    </row>
    <row r="25" spans="1:15">
      <c r="A25" s="135"/>
      <c r="B25" s="2"/>
      <c r="C25" s="2"/>
      <c r="D25" s="2"/>
      <c r="F25" s="2"/>
      <c r="G25" s="2"/>
      <c r="H25" s="2"/>
      <c r="I25" s="2"/>
      <c r="J25" s="2"/>
      <c r="K25" s="2"/>
      <c r="L25" s="2"/>
      <c r="M25" s="136"/>
      <c r="N25" s="2"/>
      <c r="O25" s="2"/>
    </row>
    <row r="26" spans="1:15">
      <c r="A26" s="135"/>
      <c r="B26" s="2"/>
      <c r="C26" s="2"/>
      <c r="D26" s="2"/>
      <c r="F26" s="2"/>
      <c r="G26" s="2"/>
      <c r="H26" s="2"/>
      <c r="I26" s="2"/>
      <c r="J26" s="2"/>
      <c r="K26" s="2"/>
      <c r="L26" s="2"/>
      <c r="M26" s="136"/>
      <c r="N26" s="2"/>
      <c r="O26" s="2"/>
    </row>
    <row r="27" spans="1:15" ht="15.75" thickBot="1">
      <c r="A27" s="138"/>
      <c r="B27" s="139"/>
      <c r="C27" s="139"/>
      <c r="D27" s="139"/>
      <c r="E27" s="139"/>
      <c r="F27" s="139"/>
      <c r="G27" s="139"/>
      <c r="H27" s="139"/>
      <c r="I27" s="139"/>
      <c r="J27" s="139"/>
      <c r="K27" s="139"/>
      <c r="L27" s="139"/>
      <c r="M27" s="140"/>
      <c r="N27" s="2"/>
      <c r="O27" s="2"/>
    </row>
    <row r="28" spans="1:15">
      <c r="J28" s="2"/>
      <c r="K28" s="2"/>
      <c r="N28" s="2"/>
      <c r="O28" s="2"/>
    </row>
    <row r="29" spans="1:15">
      <c r="J29" s="2"/>
      <c r="K29" s="2"/>
      <c r="N29" s="2"/>
      <c r="O29" s="2"/>
    </row>
  </sheetData>
  <mergeCells count="3">
    <mergeCell ref="B1:H1"/>
    <mergeCell ref="B3:C3"/>
    <mergeCell ref="F3:H3"/>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N299"/>
  <sheetViews>
    <sheetView showGridLines="0" topLeftCell="A36" zoomScale="80" zoomScaleNormal="80" workbookViewId="0">
      <pane xSplit="1" topLeftCell="R1" activePane="topRight" state="frozen"/>
      <selection activeCell="A2" sqref="A2"/>
      <selection pane="topRight" activeCell="Q49" sqref="Q49:T49"/>
    </sheetView>
  </sheetViews>
  <sheetFormatPr baseColWidth="10" defaultColWidth="10.7109375" defaultRowHeight="15"/>
  <cols>
    <col min="1" max="1" width="11.140625" bestFit="1" customWidth="1"/>
    <col min="2" max="2" width="11.42578125" style="4"/>
    <col min="3" max="3" width="15.42578125" style="4" customWidth="1"/>
    <col min="4" max="4" width="18.7109375" style="4" bestFit="1" customWidth="1"/>
    <col min="5" max="5" width="17.5703125" style="6" bestFit="1" customWidth="1"/>
    <col min="6" max="6" width="17.5703125" style="125" bestFit="1" customWidth="1"/>
    <col min="7" max="7" width="17.5703125" style="214" customWidth="1"/>
    <col min="8" max="9" width="17.5703125" style="221" customWidth="1"/>
    <col min="10" max="10" width="25" style="214" customWidth="1"/>
    <col min="11" max="11" width="18" style="125" customWidth="1"/>
    <col min="12" max="12" width="21.7109375" style="6" customWidth="1"/>
    <col min="13" max="13" width="22.28515625" style="6" bestFit="1" customWidth="1"/>
    <col min="14" max="14" width="17.5703125" style="160" customWidth="1"/>
    <col min="15" max="15" width="19.7109375" style="6" customWidth="1"/>
    <col min="16" max="18" width="14.85546875" style="6" customWidth="1"/>
    <col min="19" max="19" width="20.7109375" style="344" customWidth="1"/>
    <col min="20" max="20" width="16.140625" style="5" customWidth="1"/>
    <col min="21" max="21" width="15.140625" style="5" customWidth="1"/>
    <col min="22" max="22" width="18.5703125" style="5" customWidth="1"/>
    <col min="23" max="23" width="8.42578125" style="5" customWidth="1"/>
    <col min="24" max="24" width="55" bestFit="1" customWidth="1"/>
    <col min="25" max="25" width="41.5703125" customWidth="1"/>
    <col min="28" max="28" width="42.28515625" style="208" bestFit="1" customWidth="1"/>
    <col min="29" max="29" width="18.7109375" bestFit="1" customWidth="1"/>
  </cols>
  <sheetData>
    <row r="1" spans="1:29" ht="32.25" thickBot="1">
      <c r="A1" s="356" t="s">
        <v>116</v>
      </c>
      <c r="B1" s="357"/>
      <c r="C1" s="357"/>
      <c r="D1" s="357"/>
      <c r="E1" s="357"/>
      <c r="F1" s="357"/>
      <c r="G1" s="357"/>
      <c r="H1" s="357"/>
      <c r="I1" s="357"/>
      <c r="J1" s="357"/>
      <c r="K1" s="357"/>
      <c r="L1" s="357"/>
      <c r="M1" s="357"/>
      <c r="N1" s="357"/>
      <c r="O1" s="357"/>
      <c r="P1" s="357"/>
      <c r="Q1" s="357"/>
      <c r="R1" s="357"/>
      <c r="S1" s="357"/>
      <c r="T1" s="357"/>
      <c r="U1" s="357"/>
      <c r="V1" s="357"/>
      <c r="W1" s="357"/>
      <c r="X1" s="357"/>
      <c r="Y1" s="358"/>
      <c r="Z1" s="134"/>
      <c r="AA1" s="250"/>
      <c r="AB1" s="315"/>
      <c r="AC1" s="134"/>
    </row>
    <row r="2" spans="1:29" ht="15.75" thickBot="1">
      <c r="A2" s="135"/>
      <c r="B2" s="180"/>
      <c r="C2" s="180"/>
      <c r="D2" s="180"/>
      <c r="E2" s="5"/>
      <c r="F2" s="120"/>
      <c r="G2" s="218"/>
      <c r="H2" s="224"/>
      <c r="I2" s="224"/>
      <c r="J2" s="218"/>
      <c r="K2" s="120"/>
      <c r="L2" s="5"/>
      <c r="M2" s="5"/>
      <c r="N2" s="108"/>
      <c r="O2" s="5"/>
      <c r="P2" s="5"/>
      <c r="Q2" s="5"/>
      <c r="R2" s="5"/>
      <c r="X2" s="2"/>
      <c r="Y2" s="2"/>
      <c r="Z2" s="136"/>
      <c r="AA2" s="2"/>
      <c r="AB2" s="314"/>
      <c r="AC2" s="136"/>
    </row>
    <row r="3" spans="1:29" ht="77.25" customHeight="1">
      <c r="A3" s="8" t="s">
        <v>34</v>
      </c>
      <c r="B3" s="9" t="s">
        <v>25</v>
      </c>
      <c r="C3" s="9" t="s">
        <v>119</v>
      </c>
      <c r="D3" s="9" t="s">
        <v>24</v>
      </c>
      <c r="E3" s="9" t="s">
        <v>35</v>
      </c>
      <c r="F3" s="126" t="s">
        <v>36</v>
      </c>
      <c r="G3" s="215" t="s">
        <v>11</v>
      </c>
      <c r="H3" s="222" t="s">
        <v>125</v>
      </c>
      <c r="I3" s="249" t="s">
        <v>155</v>
      </c>
      <c r="J3" s="253" t="s">
        <v>158</v>
      </c>
      <c r="K3" s="340" t="s">
        <v>156</v>
      </c>
      <c r="L3" s="211" t="s">
        <v>122</v>
      </c>
      <c r="M3" s="211" t="s">
        <v>121</v>
      </c>
      <c r="N3" s="161" t="s">
        <v>108</v>
      </c>
      <c r="O3" s="343" t="s">
        <v>157</v>
      </c>
      <c r="P3" s="341" t="s">
        <v>29</v>
      </c>
      <c r="Q3" s="9" t="s">
        <v>43</v>
      </c>
      <c r="R3" s="9" t="s">
        <v>44</v>
      </c>
      <c r="S3" s="345" t="s">
        <v>45</v>
      </c>
      <c r="T3" s="237" t="s">
        <v>130</v>
      </c>
      <c r="U3" s="195" t="s">
        <v>148</v>
      </c>
      <c r="V3" s="153" t="s">
        <v>113</v>
      </c>
      <c r="W3" s="148"/>
      <c r="X3" s="368" t="s">
        <v>152</v>
      </c>
      <c r="Y3" s="369"/>
      <c r="Z3" s="136"/>
      <c r="AA3" s="2"/>
      <c r="AB3" s="209"/>
      <c r="AC3" s="136"/>
    </row>
    <row r="4" spans="1:29">
      <c r="A4" s="299">
        <v>0</v>
      </c>
      <c r="B4" s="35">
        <f>(6370*COS(RADIANS(A4)))</f>
        <v>6370</v>
      </c>
      <c r="C4" s="35">
        <f>A4*112800</f>
        <v>0</v>
      </c>
      <c r="D4" s="35">
        <f t="shared" ref="D4:D35" si="0">(2*PI()*B4/24)</f>
        <v>1667.6621002805816</v>
      </c>
      <c r="E4" s="35"/>
      <c r="F4" s="121"/>
      <c r="G4" s="216">
        <f>2*Coriolis!$D$10/3.6*Coriolis!$D$8*SIN(RADIANS('VELOCIDAD TANGENCIAL'!A4))</f>
        <v>0</v>
      </c>
      <c r="H4" s="223"/>
      <c r="I4" s="251"/>
      <c r="J4" s="217"/>
      <c r="K4" s="122"/>
      <c r="L4" s="35"/>
      <c r="M4" s="35"/>
      <c r="N4" s="159"/>
      <c r="O4" s="35"/>
      <c r="P4" s="35"/>
      <c r="Q4" s="53">
        <f>(2*Coriolis!D$9*(Coriolis!D$10*1000/3600)*Coriolis!D$8*SIN(RADIANS(A4)))</f>
        <v>0</v>
      </c>
      <c r="R4" s="53">
        <f>Q4*0.102</f>
        <v>0</v>
      </c>
      <c r="S4" s="346">
        <f t="shared" ref="S4:S35" si="1">(R4*100/Y$27)</f>
        <v>0</v>
      </c>
      <c r="T4" s="93">
        <f t="shared" ref="T4:T35" si="2">S4*Y$15/100</f>
        <v>0</v>
      </c>
      <c r="U4" s="193"/>
      <c r="V4" s="150">
        <f>SQRT(POWER(Coriolis!D$10,2)+POWER(D4,2))</f>
        <v>1686.2967949658923</v>
      </c>
      <c r="X4" s="370"/>
      <c r="Y4" s="371"/>
      <c r="Z4" s="136"/>
      <c r="AA4" s="2"/>
      <c r="AB4" s="209"/>
      <c r="AC4" s="136"/>
    </row>
    <row r="5" spans="1:29">
      <c r="A5" s="154">
        <v>1</v>
      </c>
      <c r="B5" s="102">
        <f t="shared" ref="B5:B68" si="3">(6370*COS(RADIANS(A5)))</f>
        <v>6369.0298181462122</v>
      </c>
      <c r="C5" s="102">
        <f>A5*111111</f>
        <v>111111</v>
      </c>
      <c r="D5" s="102">
        <f t="shared" si="0"/>
        <v>1667.4081072652064</v>
      </c>
      <c r="E5" s="102">
        <f>(D4-D5)</f>
        <v>0.25399301537527208</v>
      </c>
      <c r="F5" s="122">
        <f>(E5/3600)*1000</f>
        <v>7.0553615382020027E-2</v>
      </c>
      <c r="G5" s="217">
        <f>2*Coriolis!$D$10/3.6*Coriolis!$D$8*SIN(RADIANS('VELOCIDAD TANGENCIAL'!A5))</f>
        <v>1.7618495171878328E-4</v>
      </c>
      <c r="H5" s="227">
        <f>G5*100/9.806/100</f>
        <v>1.7967056059431297E-5</v>
      </c>
      <c r="I5" s="339">
        <f t="shared" ref="I5:I54" si="4">DEGREES(ATAN((H5)))</f>
        <v>1.0294364823695927E-3</v>
      </c>
      <c r="J5" s="217">
        <f t="shared" ref="J5:J36" si="5">SIN(RADIANS(A5))/120</f>
        <v>1.4543672031069592E-4</v>
      </c>
      <c r="K5" s="162">
        <f>DEGREES(ATAN(RADIANS(J5)*Coriolis!D$10*(1000/3600)/9.806))</f>
        <v>1.0299584175719396E-3</v>
      </c>
      <c r="L5" s="102">
        <f>G5*((112800/(Coriolis!$D$10/3.6))^2/2)+L4</f>
        <v>232.42455042851759</v>
      </c>
      <c r="M5" s="102">
        <f>G5*((112800/(Coriolis!$D$10/3.6))^2/2)</f>
        <v>232.42455042851759</v>
      </c>
      <c r="N5" s="162">
        <f t="shared" ref="N5:N36" si="6">F5/111111*Y$94</f>
        <v>4.409605370981623E-5</v>
      </c>
      <c r="O5" s="102">
        <f>((Coriolis!D$10/3.6)/RADIANS(J5))/1000</f>
        <v>27358.108521680981</v>
      </c>
      <c r="P5" s="102">
        <f>((Y$15/3600)/(Coriolis!D$8*SIN(RADIANS(A5))))/2</f>
        <v>27371.979372534552</v>
      </c>
      <c r="Q5" s="149">
        <f>(2*Coriolis!D$9*(Coriolis!D$10*1000/3600)*Coriolis!D$8*SIN(RADIANS(A5)))</f>
        <v>14.094796137502659</v>
      </c>
      <c r="R5" s="149">
        <f t="shared" ref="R5:R68" si="7">Q5*0.102</f>
        <v>1.4376692060252712</v>
      </c>
      <c r="S5" s="347">
        <f t="shared" si="1"/>
        <v>5.8068133794934645E-3</v>
      </c>
      <c r="T5" s="102">
        <f t="shared" si="2"/>
        <v>1.451703344873366E-2</v>
      </c>
      <c r="U5" s="194">
        <f>'Angulo Deriva (Moises)'!D7</f>
        <v>5.8213866675180442E-2</v>
      </c>
      <c r="V5" s="150">
        <f>SQRT(POWER(Coriolis!D$10,2)+POWER(D5,2))</f>
        <v>1686.0456091617859</v>
      </c>
      <c r="W5" s="108"/>
      <c r="X5" s="372"/>
      <c r="Y5" s="371"/>
      <c r="Z5" s="136"/>
      <c r="AA5" s="2"/>
      <c r="AB5" s="209"/>
      <c r="AC5" s="136"/>
    </row>
    <row r="6" spans="1:29" ht="18">
      <c r="A6" s="299">
        <v>2</v>
      </c>
      <c r="B6" s="35">
        <f t="shared" si="3"/>
        <v>6366.1195681116396</v>
      </c>
      <c r="C6" s="35">
        <f>A6*111111</f>
        <v>222222</v>
      </c>
      <c r="D6" s="35">
        <f t="shared" si="0"/>
        <v>1666.6462055878128</v>
      </c>
      <c r="E6" s="35">
        <f t="shared" ref="E6:E69" si="8">(D5-D6)</f>
        <v>0.76190167739355275</v>
      </c>
      <c r="F6" s="121">
        <f t="shared" ref="F6:F69" si="9">(E6/3600)*1000</f>
        <v>0.21163935483154245</v>
      </c>
      <c r="G6" s="216">
        <f>2*Coriolis!$D$10/3.6*Coriolis!$D$8*SIN(RADIANS('VELOCIDAD TANGENCIAL'!A6))</f>
        <v>3.5231623579453107E-4</v>
      </c>
      <c r="H6" s="248">
        <f>G6*100/9.806/100</f>
        <v>3.5928639179536108E-5</v>
      </c>
      <c r="I6" s="339">
        <f t="shared" si="4"/>
        <v>2.0585593877500163E-3</v>
      </c>
      <c r="J6" s="217">
        <f t="shared" si="5"/>
        <v>2.9082913918750808E-4</v>
      </c>
      <c r="K6" s="162">
        <f>DEGREES(ATAN(RADIANS(J6)*Coriolis!D$10*(1000/3600)/9.806))</f>
        <v>2.0596030991671807E-3</v>
      </c>
      <c r="L6" s="35">
        <f>G6*((112800/(Coriolis!$D$10/3.6))^2/2)+L5</f>
        <v>697.2028525159451</v>
      </c>
      <c r="M6" s="35">
        <f>G6*((112800/(Coriolis!$D$10/3.6))^2/2)</f>
        <v>464.77830208742751</v>
      </c>
      <c r="N6" s="159">
        <f t="shared" si="6"/>
        <v>1.3227472904444308E-4</v>
      </c>
      <c r="O6" s="342">
        <f>((Coriolis!D$10/3.6)/RADIANS(J6))/1000</f>
        <v>13681.137964418549</v>
      </c>
      <c r="P6" s="342">
        <f>((Y$15/3600)/(Coriolis!D$8*SIN(RADIANS(A6))))/2</f>
        <v>13688.074446305123</v>
      </c>
      <c r="Q6" s="53">
        <f>(2*Coriolis!D$9*(Coriolis!D$10*1000/3600)*Coriolis!D$8*SIN(RADIANS(A6)))</f>
        <v>28.18529886356248</v>
      </c>
      <c r="R6" s="53">
        <f t="shared" si="7"/>
        <v>2.8749004840833727</v>
      </c>
      <c r="S6" s="346">
        <f t="shared" si="1"/>
        <v>1.1611857947379671E-2</v>
      </c>
      <c r="T6" s="93">
        <f t="shared" si="2"/>
        <v>2.9029644868449177E-2</v>
      </c>
      <c r="U6" s="194">
        <f>'Angulo Deriva (Moises)'!D8</f>
        <v>0.17462386751798337</v>
      </c>
      <c r="V6" s="150">
        <f>SQRT(POWER(Coriolis!D$10,2)+POWER(D6,2))</f>
        <v>1685.2921333110928</v>
      </c>
      <c r="X6" s="364" t="s">
        <v>20</v>
      </c>
      <c r="Y6" s="365"/>
      <c r="Z6" s="136"/>
      <c r="AA6" s="2"/>
      <c r="AB6" s="209"/>
      <c r="AC6" s="316"/>
    </row>
    <row r="7" spans="1:29">
      <c r="A7" s="299">
        <v>3</v>
      </c>
      <c r="B7" s="35">
        <f t="shared" si="3"/>
        <v>6361.2701363866354</v>
      </c>
      <c r="C7" s="35">
        <f t="shared" ref="C7:C70" si="10">A7*111111</f>
        <v>333333</v>
      </c>
      <c r="D7" s="35">
        <f t="shared" si="0"/>
        <v>1665.376627331033</v>
      </c>
      <c r="E7" s="35">
        <f t="shared" si="8"/>
        <v>1.2695782567798233</v>
      </c>
      <c r="F7" s="121">
        <f t="shared" si="9"/>
        <v>0.35266062688328426</v>
      </c>
      <c r="G7" s="216">
        <f>2*Coriolis!$D$10/3.6*Coriolis!$D$8*SIN(RADIANS('VELOCIDAD TANGENCIAL'!A7))</f>
        <v>5.2834020093189187E-4</v>
      </c>
      <c r="H7" s="248">
        <f t="shared" ref="H7:H70" si="11">G7*100/9.806/100</f>
        <v>5.3879278088098295E-5</v>
      </c>
      <c r="I7" s="252">
        <f t="shared" si="4"/>
        <v>3.087055234672511E-3</v>
      </c>
      <c r="J7" s="217">
        <f t="shared" si="5"/>
        <v>4.3613296869119864E-4</v>
      </c>
      <c r="K7" s="122">
        <f>DEGREES(ATAN(RADIANS(J7)*Coriolis!D$10*(1000/3600)/9.806))</f>
        <v>3.0886204043778665E-3</v>
      </c>
      <c r="L7" s="35">
        <f>G7*((112800/(Coriolis!$D$10/3.6))^2/2)+L6</f>
        <v>1394.1933302890582</v>
      </c>
      <c r="M7" s="35">
        <f>G7*((112800/(Coriolis!$D$10/3.6))^2/2)</f>
        <v>696.99047777311307</v>
      </c>
      <c r="N7" s="159">
        <f t="shared" si="6"/>
        <v>2.2041311221516487E-4</v>
      </c>
      <c r="O7" s="342">
        <f>((Coriolis!D$10/3.6)/RADIANS(J7))/1000</f>
        <v>9123.0745275636364</v>
      </c>
      <c r="P7" s="342">
        <f>((Y$15/3600)/(Coriolis!D$8*SIN(RADIANS(A7))))/2</f>
        <v>9127.7000229993901</v>
      </c>
      <c r="Q7" s="53">
        <f>(2*Coriolis!D$9*(Coriolis!D$10*1000/3600)*Coriolis!D$8*SIN(RADIANS(A7)))</f>
        <v>42.267216074551342</v>
      </c>
      <c r="R7" s="53">
        <f t="shared" si="7"/>
        <v>4.3112560396042365</v>
      </c>
      <c r="S7" s="346">
        <f t="shared" si="1"/>
        <v>1.7413365430848513E-2</v>
      </c>
      <c r="T7" s="93">
        <f t="shared" si="2"/>
        <v>4.3533413577121288E-2</v>
      </c>
      <c r="U7" s="194">
        <f>'Angulo Deriva (Moises)'!D9</f>
        <v>0.2909806762390364</v>
      </c>
      <c r="V7" s="150">
        <f>SQRT(POWER(Coriolis!D$10,2)+POWER(D7,2))</f>
        <v>1684.0366120902736</v>
      </c>
      <c r="X7" s="366"/>
      <c r="Y7" s="365"/>
      <c r="Z7" s="136"/>
      <c r="AA7" s="2"/>
      <c r="AB7" s="209"/>
      <c r="AC7" s="136"/>
    </row>
    <row r="8" spans="1:29">
      <c r="A8" s="299">
        <v>4</v>
      </c>
      <c r="B8" s="35">
        <f t="shared" si="3"/>
        <v>6354.4830001550799</v>
      </c>
      <c r="C8" s="35">
        <f t="shared" si="10"/>
        <v>444444</v>
      </c>
      <c r="D8" s="35">
        <f t="shared" si="0"/>
        <v>1663.5997592207023</v>
      </c>
      <c r="E8" s="35">
        <f t="shared" si="8"/>
        <v>1.7768681103307244</v>
      </c>
      <c r="F8" s="121">
        <f t="shared" si="9"/>
        <v>0.49357447509186786</v>
      </c>
      <c r="G8" s="216">
        <f>2*Coriolis!$D$10/3.6*Coriolis!$D$8*SIN(RADIANS('VELOCIDAD TANGENCIAL'!A8))</f>
        <v>7.0420322852590234E-4</v>
      </c>
      <c r="H8" s="248">
        <f t="shared" si="11"/>
        <v>7.1813504846614557E-5</v>
      </c>
      <c r="I8" s="252">
        <f t="shared" si="4"/>
        <v>4.114610732680035E-3</v>
      </c>
      <c r="J8" s="217">
        <f t="shared" si="5"/>
        <v>5.8130394786771089E-4</v>
      </c>
      <c r="K8" s="122">
        <f>DEGREES(ATAN(RADIANS(J8)*Coriolis!D$10*(1000/3600)/9.806))</f>
        <v>4.1166968839047033E-3</v>
      </c>
      <c r="L8" s="35">
        <f>G8*((112800/(Coriolis!$D$10/3.6))^2/2)+L7</f>
        <v>2323.1836736964287</v>
      </c>
      <c r="M8" s="35">
        <f>G8*((112800/(Coriolis!$D$10/3.6))^2/2)</f>
        <v>928.99034340737057</v>
      </c>
      <c r="N8" s="159">
        <f t="shared" si="6"/>
        <v>3.0848435541677282E-4</v>
      </c>
      <c r="O8" s="342">
        <f>((Coriolis!D$10/3.6)/RADIANS(J8))/1000</f>
        <v>6844.7386120330775</v>
      </c>
      <c r="P8" s="342">
        <f>((Y$15/3600)/(Coriolis!D$8*SIN(RADIANS(A8))))/2</f>
        <v>6848.2089670228579</v>
      </c>
      <c r="Q8" s="53">
        <f>(2*Coriolis!D$9*(Coriolis!D$10*1000/3600)*Coriolis!D$8*SIN(RADIANS(A8)))</f>
        <v>56.336258282072173</v>
      </c>
      <c r="R8" s="53">
        <f t="shared" si="7"/>
        <v>5.7462983447713611</v>
      </c>
      <c r="S8" s="346">
        <f t="shared" si="1"/>
        <v>2.3209568634520058E-2</v>
      </c>
      <c r="T8" s="93">
        <f t="shared" si="2"/>
        <v>5.802392158630014E-2</v>
      </c>
      <c r="U8" s="194">
        <f>'Angulo Deriva (Moises)'!D10</f>
        <v>0.40724884942738865</v>
      </c>
      <c r="V8" s="150">
        <f>SQRT(POWER(Coriolis!D$10,2)+POWER(D8,2))</f>
        <v>1682.279453265473</v>
      </c>
      <c r="X8" s="367"/>
      <c r="Y8" s="365"/>
      <c r="Z8" s="136"/>
      <c r="AA8" s="2"/>
      <c r="AB8" s="209"/>
      <c r="AC8" s="136"/>
    </row>
    <row r="9" spans="1:29">
      <c r="A9" s="299">
        <v>5</v>
      </c>
      <c r="B9" s="35">
        <f t="shared" si="3"/>
        <v>6345.7602268444189</v>
      </c>
      <c r="C9" s="35">
        <f t="shared" si="10"/>
        <v>555555</v>
      </c>
      <c r="D9" s="35">
        <f t="shared" si="0"/>
        <v>1661.3161425080605</v>
      </c>
      <c r="E9" s="35">
        <f t="shared" si="8"/>
        <v>2.2836167126417877</v>
      </c>
      <c r="F9" s="121">
        <f t="shared" si="9"/>
        <v>0.63433797573382988</v>
      </c>
      <c r="G9" s="216">
        <f>2*Coriolis!$D$10/3.6*Coriolis!$D$8*SIN(RADIANS('VELOCIDAD TANGENCIAL'!A9))</f>
        <v>8.7985174899473382E-4</v>
      </c>
      <c r="H9" s="248">
        <f t="shared" si="11"/>
        <v>8.9725856515881494E-5</v>
      </c>
      <c r="I9" s="252">
        <f t="shared" si="4"/>
        <v>5.140912877760374E-3</v>
      </c>
      <c r="J9" s="217">
        <f t="shared" si="5"/>
        <v>7.2629785623048472E-4</v>
      </c>
      <c r="K9" s="122">
        <f>DEGREES(ATAN(RADIANS(J9)*Coriolis!D$10*(1000/3600)/9.806))</f>
        <v>5.1435193750384691E-3</v>
      </c>
      <c r="L9" s="35">
        <f>G9*((112800/(Coriolis!$D$10/3.6))^2/2)+L8</f>
        <v>3483.890903280123</v>
      </c>
      <c r="M9" s="35">
        <f>G9*((112800/(Coriolis!$D$10/3.6))^2/2)</f>
        <v>1160.7072295836945</v>
      </c>
      <c r="N9" s="159">
        <f t="shared" si="6"/>
        <v>3.9646163129527498E-4</v>
      </c>
      <c r="O9" s="342">
        <f>((Coriolis!D$10/3.6)/RADIANS(J9))/1000</f>
        <v>5478.2945360019348</v>
      </c>
      <c r="P9" s="342">
        <f>((Y$15/3600)/(Coriolis!D$8*SIN(RADIANS(A9))))/2</f>
        <v>5481.0720893689968</v>
      </c>
      <c r="Q9" s="53">
        <f>(2*Coriolis!D$9*(Coriolis!D$10*1000/3600)*Coriolis!D$8*SIN(RADIANS(A9)))</f>
        <v>70.388139919578691</v>
      </c>
      <c r="R9" s="53">
        <f t="shared" si="7"/>
        <v>7.1795902717970259</v>
      </c>
      <c r="S9" s="346">
        <f t="shared" si="1"/>
        <v>2.8998701978749389E-2</v>
      </c>
      <c r="T9" s="93">
        <f t="shared" si="2"/>
        <v>7.2496754946873465E-2</v>
      </c>
      <c r="U9" s="194">
        <f>'Angulo Deriva (Moises)'!D11</f>
        <v>0.52339297067097734</v>
      </c>
      <c r="V9" s="150">
        <f>SQRT(POWER(Coriolis!D$10,2)+POWER(D9,2))</f>
        <v>1680.0212276509669</v>
      </c>
      <c r="X9" s="367"/>
      <c r="Y9" s="365"/>
      <c r="Z9" s="136"/>
      <c r="AA9" s="2"/>
      <c r="AB9" s="209"/>
      <c r="AC9" s="136"/>
    </row>
    <row r="10" spans="1:29" ht="14.25" customHeight="1">
      <c r="A10" s="299">
        <v>6</v>
      </c>
      <c r="B10" s="35">
        <f t="shared" si="3"/>
        <v>6335.1044734959005</v>
      </c>
      <c r="C10" s="35">
        <f t="shared" si="10"/>
        <v>666666</v>
      </c>
      <c r="D10" s="35">
        <f t="shared" si="0"/>
        <v>1658.5264728048796</v>
      </c>
      <c r="E10" s="35">
        <f t="shared" si="8"/>
        <v>2.7896697031808344</v>
      </c>
      <c r="F10" s="121">
        <f t="shared" si="9"/>
        <v>0.77490825088356519</v>
      </c>
      <c r="G10" s="216">
        <f>2*Coriolis!$D$10/3.6*Coriolis!$D$8*SIN(RADIANS('VELOCIDAD TANGENCIAL'!A10))</f>
        <v>1.0552322580975064E-3</v>
      </c>
      <c r="H10" s="248">
        <f t="shared" si="11"/>
        <v>1.076108768200598E-4</v>
      </c>
      <c r="I10" s="252">
        <f t="shared" si="4"/>
        <v>6.1656490476919958E-3</v>
      </c>
      <c r="J10" s="217">
        <f t="shared" si="5"/>
        <v>8.7107052723044555E-4</v>
      </c>
      <c r="K10" s="122">
        <f>DEGREES(ATAN(RADIANS(J10)*Coriolis!D$10*(1000/3600)/9.806))</f>
        <v>6.1687750970541976E-3</v>
      </c>
      <c r="L10" s="35">
        <f>G10*((112800/(Coriolis!$D$10/3.6))^2/2)+L9</f>
        <v>4875.9614563739869</v>
      </c>
      <c r="M10" s="35">
        <f>G10*((112800/(Coriolis!$D$10/3.6))^2/2)</f>
        <v>1392.070553093864</v>
      </c>
      <c r="N10" s="159">
        <f t="shared" si="6"/>
        <v>4.8431814112036932E-4</v>
      </c>
      <c r="O10" s="342">
        <f>((Coriolis!D$10/3.6)/RADIANS(J10))/1000</f>
        <v>4567.7972711901375</v>
      </c>
      <c r="P10" s="342">
        <f>((Y$15/3600)/(Coriolis!D$8*SIN(RADIANS(A10))))/2</f>
        <v>4570.1131927980878</v>
      </c>
      <c r="Q10" s="53">
        <f>(2*Coriolis!D$9*(Coriolis!D$10*1000/3600)*Coriolis!D$8*SIN(RADIANS(A10)))</f>
        <v>84.418580647800496</v>
      </c>
      <c r="R10" s="53">
        <f t="shared" si="7"/>
        <v>8.6106952260756504</v>
      </c>
      <c r="S10" s="346">
        <f t="shared" si="1"/>
        <v>3.4779002037439263E-2</v>
      </c>
      <c r="T10" s="93">
        <f t="shared" si="2"/>
        <v>8.6947505093598151E-2</v>
      </c>
      <c r="U10" s="194">
        <f>'Angulo Deriva (Moises)'!D12</f>
        <v>0.63937766134560325</v>
      </c>
      <c r="V10" s="150">
        <f>SQRT(POWER(Coriolis!D$10,2)+POWER(D10,2))</f>
        <v>1677.2626690517486</v>
      </c>
      <c r="X10" s="362" t="s">
        <v>21</v>
      </c>
      <c r="Y10" s="360"/>
      <c r="Z10" s="136"/>
      <c r="AA10" s="2"/>
      <c r="AB10" s="209"/>
      <c r="AC10" s="136"/>
    </row>
    <row r="11" spans="1:29">
      <c r="A11" s="299">
        <v>7</v>
      </c>
      <c r="B11" s="35">
        <f t="shared" si="3"/>
        <v>6322.5189859552211</v>
      </c>
      <c r="C11" s="35">
        <f t="shared" si="10"/>
        <v>777777</v>
      </c>
      <c r="D11" s="35">
        <f t="shared" si="0"/>
        <v>1655.2315998715758</v>
      </c>
      <c r="E11" s="35">
        <f t="shared" si="8"/>
        <v>3.29487293330385</v>
      </c>
      <c r="F11" s="121">
        <f t="shared" si="9"/>
        <v>0.91524248147329168</v>
      </c>
      <c r="G11" s="216">
        <f>2*Coriolis!$D$10/3.6*Coriolis!$D$8*SIN(RADIANS('VELOCIDAD TANGENCIAL'!A11))</f>
        <v>1.230291333232198E-3</v>
      </c>
      <c r="H11" s="248">
        <f t="shared" si="11"/>
        <v>1.2546311780870875E-4</v>
      </c>
      <c r="I11" s="252">
        <f t="shared" si="4"/>
        <v>7.188507097273567E-3</v>
      </c>
      <c r="J11" s="217">
        <f t="shared" si="5"/>
        <v>1.0155778617095624E-3</v>
      </c>
      <c r="K11" s="122">
        <f>DEGREES(ATAN(RADIANS(J11)*Coriolis!D$10*(1000/3600)/9.806))</f>
        <v>7.1921517464889895E-3</v>
      </c>
      <c r="L11" s="35">
        <f>G11*((112800/(Coriolis!$D$10/3.6))^2/2)+L10</f>
        <v>6498.9712948022579</v>
      </c>
      <c r="M11" s="35">
        <f>G11*((112800/(Coriolis!$D$10/3.6))^2/2)</f>
        <v>1623.0098384282708</v>
      </c>
      <c r="N11" s="159">
        <f t="shared" si="6"/>
        <v>5.7202712294793017E-4</v>
      </c>
      <c r="O11" s="342">
        <f>((Coriolis!D$10/3.6)/RADIANS(J11))/1000</f>
        <v>3917.8419767831374</v>
      </c>
      <c r="P11" s="342">
        <f>((Y$15/3600)/(Coriolis!D$8*SIN(RADIANS(A11))))/2</f>
        <v>3919.8283641711673</v>
      </c>
      <c r="Q11" s="53">
        <f>(2*Coriolis!D$9*(Coriolis!D$10*1000/3600)*Coriolis!D$8*SIN(RADIANS(A11)))</f>
        <v>98.423306658575825</v>
      </c>
      <c r="R11" s="53">
        <f t="shared" si="7"/>
        <v>10.039177279174734</v>
      </c>
      <c r="S11" s="346">
        <f t="shared" si="1"/>
        <v>4.0548708075196768E-2</v>
      </c>
      <c r="T11" s="93">
        <f t="shared" si="2"/>
        <v>0.10137177018799193</v>
      </c>
      <c r="U11" s="194">
        <f>'Angulo Deriva (Moises)'!D13</f>
        <v>0.75516759139072276</v>
      </c>
      <c r="V11" s="150">
        <f>SQRT(POWER(Coriolis!D$10,2)+POWER(D11,2))</f>
        <v>1674.0046741910301</v>
      </c>
      <c r="X11" s="363"/>
      <c r="Y11" s="360"/>
      <c r="Z11" s="136"/>
      <c r="AA11" s="2"/>
      <c r="AB11" s="209"/>
      <c r="AC11" s="136"/>
    </row>
    <row r="12" spans="1:29">
      <c r="A12" s="32">
        <v>8</v>
      </c>
      <c r="B12" s="33">
        <f t="shared" si="3"/>
        <v>6308.0075978838031</v>
      </c>
      <c r="C12" s="35">
        <f t="shared" si="10"/>
        <v>888888</v>
      </c>
      <c r="D12" s="33">
        <f t="shared" si="0"/>
        <v>1651.4325273583627</v>
      </c>
      <c r="E12" s="35">
        <f t="shared" si="8"/>
        <v>3.7990725132131047</v>
      </c>
      <c r="F12" s="121">
        <f t="shared" si="9"/>
        <v>1.0552979203369734</v>
      </c>
      <c r="G12" s="216">
        <f>2*Coriolis!$D$10/3.6*Coriolis!$D$8*SIN(RADIANS('VELOCIDAD TANGENCIAL'!A12))</f>
        <v>1.4049756497086874E-3</v>
      </c>
      <c r="H12" s="248">
        <f t="shared" si="11"/>
        <v>1.4327714151628467E-4</v>
      </c>
      <c r="I12" s="252">
        <f t="shared" si="4"/>
        <v>8.2091754534081608E-3</v>
      </c>
      <c r="J12" s="217">
        <f t="shared" si="5"/>
        <v>1.1597758413338787E-3</v>
      </c>
      <c r="K12" s="122">
        <f>DEGREES(ATAN(RADIANS(J12)*Coriolis!D$10*(1000/3600)/9.806))</f>
        <v>8.2133375922744216E-3</v>
      </c>
      <c r="L12" s="35">
        <f>G12*((112800/(Coriolis!$D$10/3.6))^2/2)+L11</f>
        <v>8352.4260340457004</v>
      </c>
      <c r="M12" s="35">
        <f>G12*((112800/(Coriolis!$D$10/3.6))^2/2)</f>
        <v>1853.4547392434431</v>
      </c>
      <c r="N12" s="159">
        <f t="shared" si="6"/>
        <v>6.595618597724682E-4</v>
      </c>
      <c r="O12" s="342">
        <f>((Coriolis!D$10/3.6)/RADIANS(J12))/1000</f>
        <v>3430.7263830579627</v>
      </c>
      <c r="P12" s="342">
        <f>((Y$15/3600)/(Coriolis!D$8*SIN(RADIANS(A12))))/2</f>
        <v>3432.4657976794492</v>
      </c>
      <c r="Q12" s="53">
        <f>(2*Coriolis!D$9*(Coriolis!D$10*1000/3600)*Coriolis!D$8*SIN(RADIANS(A12)))</f>
        <v>112.39805197669497</v>
      </c>
      <c r="R12" s="53">
        <f t="shared" si="7"/>
        <v>11.464601301622887</v>
      </c>
      <c r="S12" s="346">
        <f t="shared" si="1"/>
        <v>4.630606258367042E-2</v>
      </c>
      <c r="T12" s="93">
        <f t="shared" si="2"/>
        <v>0.11576515645917604</v>
      </c>
      <c r="U12" s="194">
        <f>'Angulo Deriva (Moises)'!D14</f>
        <v>0.87072749007200312</v>
      </c>
      <c r="V12" s="150">
        <f>SQRT(POWER(Coriolis!D$10,2)+POWER(D12,2))</f>
        <v>1670.2483026236637</v>
      </c>
      <c r="X12" s="359" t="s">
        <v>22</v>
      </c>
      <c r="Y12" s="360"/>
      <c r="Z12" s="136"/>
      <c r="AA12" s="2"/>
      <c r="AB12" s="209"/>
      <c r="AC12" s="136"/>
    </row>
    <row r="13" spans="1:29">
      <c r="A13" s="32">
        <v>9</v>
      </c>
      <c r="B13" s="33">
        <f t="shared" si="3"/>
        <v>6291.5747295910278</v>
      </c>
      <c r="C13" s="35">
        <f t="shared" si="10"/>
        <v>999999</v>
      </c>
      <c r="D13" s="33">
        <f t="shared" si="0"/>
        <v>1647.1304124995302</v>
      </c>
      <c r="E13" s="35">
        <f t="shared" si="8"/>
        <v>4.3021148588325104</v>
      </c>
      <c r="F13" s="121">
        <f t="shared" si="9"/>
        <v>1.1950319052312528</v>
      </c>
      <c r="G13" s="216">
        <f>2*Coriolis!$D$10/3.6*Coriolis!$D$8*SIN(RADIANS('VELOCIDAD TANGENCIAL'!A13))</f>
        <v>1.5792319969919707E-3</v>
      </c>
      <c r="H13" s="248">
        <f t="shared" si="11"/>
        <v>1.6104752161859789E-4</v>
      </c>
      <c r="I13" s="252">
        <f t="shared" si="4"/>
        <v>9.2273432100131499E-3</v>
      </c>
      <c r="J13" s="217">
        <f t="shared" si="5"/>
        <v>1.3036205420019239E-3</v>
      </c>
      <c r="K13" s="122">
        <f>DEGREES(ATAN(RADIANS(J13)*Coriolis!D$10*(1000/3600)/9.806))</f>
        <v>9.2320215706945784E-3</v>
      </c>
      <c r="L13" s="35">
        <f>G13*((112800/(Coriolis!$D$10/3.6))^2/2)+L12</f>
        <v>10435.761093835923</v>
      </c>
      <c r="M13" s="35">
        <f>G13*((112800/(Coriolis!$D$10/3.6))^2/2)</f>
        <v>2083.3350597902227</v>
      </c>
      <c r="N13" s="159">
        <f t="shared" si="6"/>
        <v>7.4689568766522069E-4</v>
      </c>
      <c r="O13" s="342">
        <f>((Coriolis!D$10/3.6)/RADIANS(J13))/1000</f>
        <v>3052.1715860561449</v>
      </c>
      <c r="P13" s="342">
        <f>((Y$15/3600)/(Coriolis!D$8*SIN(RADIANS(A13))))/2</f>
        <v>3053.7190693851235</v>
      </c>
      <c r="Q13" s="53">
        <f>(2*Coriolis!D$9*(Coriolis!D$10*1000/3600)*Coriolis!D$8*SIN(RADIANS(A13)))</f>
        <v>126.33855975935764</v>
      </c>
      <c r="R13" s="53">
        <f t="shared" si="7"/>
        <v>12.886533095454478</v>
      </c>
      <c r="S13" s="346">
        <f t="shared" si="1"/>
        <v>5.2049311816904184E-2</v>
      </c>
      <c r="T13" s="93">
        <f t="shared" si="2"/>
        <v>0.13012327954226047</v>
      </c>
      <c r="U13" s="194">
        <f>'Angulo Deriva (Moises)'!D15</f>
        <v>0.98602215672490789</v>
      </c>
      <c r="V13" s="150">
        <f>SQRT(POWER(Coriolis!D$10,2)+POWER(D13,2))</f>
        <v>1665.9947766367313</v>
      </c>
      <c r="X13" s="361" t="s">
        <v>30</v>
      </c>
      <c r="Y13" s="360"/>
      <c r="Z13" s="136"/>
      <c r="AA13" s="2"/>
      <c r="AB13" s="209"/>
      <c r="AC13" s="136"/>
    </row>
    <row r="14" spans="1:29">
      <c r="A14" s="32">
        <v>10</v>
      </c>
      <c r="B14" s="33">
        <f t="shared" si="3"/>
        <v>6273.2253866877654</v>
      </c>
      <c r="C14" s="35">
        <f t="shared" si="10"/>
        <v>1111110</v>
      </c>
      <c r="D14" s="33">
        <f t="shared" si="0"/>
        <v>1642.3265657609393</v>
      </c>
      <c r="E14" s="35">
        <f t="shared" si="8"/>
        <v>4.8038467385908916</v>
      </c>
      <c r="F14" s="121">
        <f t="shared" si="9"/>
        <v>1.3344018718308033</v>
      </c>
      <c r="G14" s="216">
        <f>2*Coriolis!$D$10/3.6*Coriolis!$D$8*SIN(RADIANS('VELOCIDAD TANGENCIAL'!A14))</f>
        <v>1.7530072949106064E-3</v>
      </c>
      <c r="H14" s="248">
        <f t="shared" si="11"/>
        <v>1.7876884508572367E-4</v>
      </c>
      <c r="I14" s="252">
        <f t="shared" si="4"/>
        <v>1.0242700222726898E-2</v>
      </c>
      <c r="J14" s="217">
        <f t="shared" si="5"/>
        <v>1.4470681472244194E-3</v>
      </c>
      <c r="K14" s="122">
        <f>DEGREES(ATAN(RADIANS(J14)*Coriolis!D$10*(1000/3600)/9.806))</f>
        <v>1.0247893380140738E-2</v>
      </c>
      <c r="L14" s="35">
        <f>G14*((112800/(Coriolis!$D$10/3.6))^2/2)+L13</f>
        <v>12748.341870131993</v>
      </c>
      <c r="M14" s="35">
        <f>G14*((112800/(Coriolis!$D$10/3.6))^2/2)</f>
        <v>2312.5807762960699</v>
      </c>
      <c r="N14" s="159">
        <f t="shared" si="6"/>
        <v>8.3400200389625596E-4</v>
      </c>
      <c r="O14" s="342">
        <f>((Coriolis!D$10/3.6)/RADIANS(J14))/1000</f>
        <v>2749.6103655720353</v>
      </c>
      <c r="P14" s="342">
        <f>((Y$15/3600)/(Coriolis!D$8*SIN(RADIANS(A14))))/2</f>
        <v>2751.0044471568808</v>
      </c>
      <c r="Q14" s="53">
        <f>(2*Coriolis!D$9*(Coriolis!D$10*1000/3600)*Coriolis!D$8*SIN(RADIANS(A14)))</f>
        <v>140.24058359284848</v>
      </c>
      <c r="R14" s="53">
        <f t="shared" si="7"/>
        <v>14.304539526470544</v>
      </c>
      <c r="S14" s="346">
        <f t="shared" si="1"/>
        <v>5.7776706325545504E-2</v>
      </c>
      <c r="T14" s="93">
        <f t="shared" si="2"/>
        <v>0.14444176581386375</v>
      </c>
      <c r="U14" s="194">
        <f>'Angulo Deriva (Moises)'!D16</f>
        <v>1.1010164714771775</v>
      </c>
      <c r="V14" s="150">
        <f>SQRT(POWER(Coriolis!D$10,2)+POWER(D14,2))</f>
        <v>1661.2454811388113</v>
      </c>
      <c r="X14" s="359" t="s">
        <v>23</v>
      </c>
      <c r="Y14" s="360"/>
      <c r="Z14" s="136"/>
      <c r="AA14" s="2"/>
      <c r="AB14" s="209"/>
      <c r="AC14" s="136"/>
    </row>
    <row r="15" spans="1:29" ht="15.75" thickBot="1">
      <c r="A15" s="32">
        <v>11</v>
      </c>
      <c r="B15" s="33">
        <f t="shared" si="3"/>
        <v>6252.9651585616193</v>
      </c>
      <c r="C15" s="35">
        <f t="shared" si="10"/>
        <v>1222221</v>
      </c>
      <c r="D15" s="33">
        <f t="shared" si="0"/>
        <v>1637.0224504408434</v>
      </c>
      <c r="E15" s="35">
        <f t="shared" si="8"/>
        <v>5.3041153200958888</v>
      </c>
      <c r="F15" s="121">
        <f t="shared" si="9"/>
        <v>1.4733653666933024</v>
      </c>
      <c r="G15" s="216">
        <f>2*Coriolis!$D$10/3.6*Coriolis!$D$8*SIN(RADIANS('VELOCIDAD TANGENCIAL'!A15))</f>
        <v>1.9262486098254492E-3</v>
      </c>
      <c r="H15" s="248">
        <f t="shared" si="11"/>
        <v>1.9643571383086371E-4</v>
      </c>
      <c r="I15" s="252">
        <f t="shared" si="4"/>
        <v>1.125493720338339E-2</v>
      </c>
      <c r="J15" s="217">
        <f t="shared" si="5"/>
        <v>1.5900749614712066E-3</v>
      </c>
      <c r="K15" s="122">
        <f>DEGREES(ATAN(RADIANS(J15)*Coriolis!D$10*(1000/3600)/9.806))</f>
        <v>1.1260643575633927E-2</v>
      </c>
      <c r="L15" s="35">
        <f>G15*((112800/(Coriolis!$D$10/3.6))^2/2)+L14</f>
        <v>15289.463928426978</v>
      </c>
      <c r="M15" s="35">
        <f>G15*((112800/(Coriolis!$D$10/3.6))^2/2)</f>
        <v>2541.1220582949845</v>
      </c>
      <c r="N15" s="159">
        <f t="shared" si="6"/>
        <v>9.2085427503758898E-4</v>
      </c>
      <c r="O15" s="342">
        <f>((Coriolis!D$10/3.6)/RADIANS(J15))/1000</f>
        <v>2502.3182388935652</v>
      </c>
      <c r="P15" s="342">
        <f>((Y$15/3600)/(Coriolis!D$8*SIN(RADIANS(A15))))/2</f>
        <v>2503.5869407503606</v>
      </c>
      <c r="Q15" s="53">
        <f>(2*Coriolis!D$9*(Coriolis!D$10*1000/3600)*Coriolis!D$8*SIN(RADIANS(A15)))</f>
        <v>154.0998887860359</v>
      </c>
      <c r="R15" s="53">
        <f t="shared" si="7"/>
        <v>15.718188656175661</v>
      </c>
      <c r="S15" s="346">
        <f t="shared" si="1"/>
        <v>6.3486501489744551E-2</v>
      </c>
      <c r="T15" s="93">
        <f t="shared" si="2"/>
        <v>0.15871625372436138</v>
      </c>
      <c r="U15" s="194">
        <f>'Angulo Deriva (Moises)'!D17</f>
        <v>1.2156754059462425</v>
      </c>
      <c r="V15" s="150">
        <f>SQRT(POWER(Coriolis!D$10,2)+POWER(D15,2))</f>
        <v>1656.0019635397005</v>
      </c>
      <c r="X15" s="11" t="s">
        <v>31</v>
      </c>
      <c r="Y15" s="171">
        <f>Coriolis!D10</f>
        <v>250</v>
      </c>
      <c r="Z15" s="136"/>
      <c r="AA15" s="2"/>
      <c r="AB15" s="209"/>
      <c r="AC15" s="136"/>
    </row>
    <row r="16" spans="1:29" ht="15.75" thickBot="1">
      <c r="A16" s="32">
        <v>12</v>
      </c>
      <c r="B16" s="33">
        <f t="shared" si="3"/>
        <v>6230.8002166743427</v>
      </c>
      <c r="C16" s="35">
        <f t="shared" si="10"/>
        <v>1333332</v>
      </c>
      <c r="D16" s="33">
        <f t="shared" si="0"/>
        <v>1631.2196822241506</v>
      </c>
      <c r="E16" s="35">
        <f t="shared" si="8"/>
        <v>5.8027682166928116</v>
      </c>
      <c r="F16" s="121">
        <f t="shared" si="9"/>
        <v>1.6118800601924477</v>
      </c>
      <c r="G16" s="216">
        <f>2*Coriolis!$D$10/3.6*Coriolis!$D$8*SIN(RADIANS('VELOCIDAD TANGENCIAL'!A16))</f>
        <v>2.0989031707537502E-3</v>
      </c>
      <c r="H16" s="248">
        <f t="shared" si="11"/>
        <v>2.1404274635465536E-4</v>
      </c>
      <c r="I16" s="252">
        <f t="shared" si="4"/>
        <v>1.2263745814225974E-2</v>
      </c>
      <c r="J16" s="217">
        <f t="shared" si="5"/>
        <v>1.7325974234813279E-3</v>
      </c>
      <c r="K16" s="122">
        <f>DEGREES(ATAN(RADIANS(J16)*Coriolis!D$10*(1000/3600)/9.806))</f>
        <v>1.2269963663086428E-2</v>
      </c>
      <c r="L16" s="35">
        <f>G16*((112800/(Coriolis!$D$10/3.6))^2/2)+L15</f>
        <v>18058.353218325519</v>
      </c>
      <c r="M16" s="35">
        <f>G16*((112800/(Coriolis!$D$10/3.6))^2/2)</f>
        <v>2768.8892898985405</v>
      </c>
      <c r="N16" s="159">
        <f t="shared" si="6"/>
        <v>1.0074260450463248E-3</v>
      </c>
      <c r="O16" s="342">
        <f>((Coriolis!D$10/3.6)/RADIANS(J16))/1000</f>
        <v>2296.4789877746598</v>
      </c>
      <c r="P16" s="342">
        <f>((Y$15/3600)/(Coriolis!D$8*SIN(RADIANS(A16))))/2</f>
        <v>2297.6433269504673</v>
      </c>
      <c r="Q16" s="53">
        <f>(2*Coriolis!D$9*(Coriolis!D$10*1000/3600)*Coriolis!D$8*SIN(RADIANS(A16)))</f>
        <v>167.9122536603</v>
      </c>
      <c r="R16" s="53">
        <f t="shared" si="7"/>
        <v>17.127049873350597</v>
      </c>
      <c r="S16" s="346">
        <f t="shared" si="1"/>
        <v>6.9176958050582271E-2</v>
      </c>
      <c r="T16" s="93">
        <f t="shared" si="2"/>
        <v>0.17294239512645568</v>
      </c>
      <c r="U16" s="194">
        <f>'Angulo Deriva (Moises)'!D18</f>
        <v>1.3299640339102692</v>
      </c>
      <c r="V16" s="150">
        <f>SQRT(POWER(Coriolis!D$10,2)+POWER(D16,2))</f>
        <v>1650.2659336226568</v>
      </c>
      <c r="X16" s="2"/>
      <c r="Y16" s="2"/>
      <c r="Z16" s="136"/>
      <c r="AA16" s="2"/>
      <c r="AB16" s="209"/>
      <c r="AC16" s="136"/>
    </row>
    <row r="17" spans="1:29">
      <c r="A17" s="32">
        <v>13</v>
      </c>
      <c r="B17" s="33">
        <f t="shared" si="3"/>
        <v>6206.7373126819484</v>
      </c>
      <c r="C17" s="35">
        <f t="shared" si="10"/>
        <v>1444443</v>
      </c>
      <c r="D17" s="33">
        <f t="shared" si="0"/>
        <v>1624.9200286902721</v>
      </c>
      <c r="E17" s="35">
        <f t="shared" si="8"/>
        <v>6.299653533878427</v>
      </c>
      <c r="F17" s="121">
        <f t="shared" si="9"/>
        <v>1.7499037594106743</v>
      </c>
      <c r="G17" s="216">
        <f>2*Coriolis!$D$10/3.6*Coriolis!$D$8*SIN(RADIANS('VELOCIDAD TANGENCIAL'!A17))</f>
        <v>2.270918385443708E-3</v>
      </c>
      <c r="H17" s="248">
        <f t="shared" si="11"/>
        <v>2.3158457938442874E-4</v>
      </c>
      <c r="I17" s="252">
        <f t="shared" si="4"/>
        <v>1.3268818761831624E-2</v>
      </c>
      <c r="J17" s="217">
        <f t="shared" si="5"/>
        <v>1.8745921195322084E-3</v>
      </c>
      <c r="K17" s="122">
        <f>DEGREES(ATAN(RADIANS(J17)*Coriolis!D$10*(1000/3600)/9.806))</f>
        <v>1.3275546193273638E-2</v>
      </c>
      <c r="L17" s="35">
        <f>G17*((112800/(Coriolis!$D$10/3.6))^2/2)+L16</f>
        <v>21054.16630932708</v>
      </c>
      <c r="M17" s="35">
        <f>G17*((112800/(Coriolis!$D$10/3.6))^2/2)</f>
        <v>2995.8130910015607</v>
      </c>
      <c r="N17" s="159">
        <f t="shared" si="6"/>
        <v>1.0936909433226147E-3</v>
      </c>
      <c r="O17" s="342">
        <f>((Coriolis!D$10/3.6)/RADIANS(J17))/1000</f>
        <v>2122.5276345930038</v>
      </c>
      <c r="P17" s="342">
        <f>((Y$15/3600)/(Coriolis!D$8*SIN(RADIANS(A17))))/2</f>
        <v>2123.6037785898993</v>
      </c>
      <c r="Q17" s="53">
        <f>(2*Coriolis!D$9*(Coriolis!D$10*1000/3600)*Coriolis!D$8*SIN(RADIANS(A17)))</f>
        <v>181.6734708354966</v>
      </c>
      <c r="R17" s="53">
        <f t="shared" si="7"/>
        <v>18.530694025220651</v>
      </c>
      <c r="S17" s="346">
        <f t="shared" si="1"/>
        <v>7.4846342639865532E-2</v>
      </c>
      <c r="T17" s="93">
        <f t="shared" si="2"/>
        <v>0.18711585659966382</v>
      </c>
      <c r="U17" s="194">
        <f>'Angulo Deriva (Moises)'!D19</f>
        <v>1.4438475419459564</v>
      </c>
      <c r="V17" s="150">
        <f>SQRT(POWER(Coriolis!D$10,2)+POWER(D17,2))</f>
        <v>1644.039263411551</v>
      </c>
      <c r="X17" s="373" t="s">
        <v>74</v>
      </c>
      <c r="Y17" s="374"/>
      <c r="Z17" s="136"/>
      <c r="AA17" s="2"/>
      <c r="AB17" s="209"/>
      <c r="AC17" s="136"/>
    </row>
    <row r="18" spans="1:29" ht="15.75" thickBot="1">
      <c r="A18" s="32">
        <v>14</v>
      </c>
      <c r="B18" s="33">
        <f t="shared" si="3"/>
        <v>6180.7837763780972</v>
      </c>
      <c r="C18" s="35">
        <f t="shared" si="10"/>
        <v>1555554</v>
      </c>
      <c r="D18" s="33">
        <f t="shared" si="0"/>
        <v>1618.1254087747009</v>
      </c>
      <c r="E18" s="35">
        <f t="shared" si="8"/>
        <v>6.7946199155712748</v>
      </c>
      <c r="F18" s="121">
        <f t="shared" si="9"/>
        <v>1.8873944209920206</v>
      </c>
      <c r="G18" s="216">
        <f>2*Coriolis!$D$10/3.6*Coriolis!$D$8*SIN(RADIANS('VELOCIDAD TANGENCIAL'!A18))</f>
        <v>2.4422418563945793E-3</v>
      </c>
      <c r="H18" s="248">
        <f t="shared" si="11"/>
        <v>2.4905586950791145E-4</v>
      </c>
      <c r="I18" s="252">
        <f t="shared" si="4"/>
        <v>1.4269849890716956E-2</v>
      </c>
      <c r="J18" s="217">
        <f t="shared" si="5"/>
        <v>2.016015796663898E-3</v>
      </c>
      <c r="K18" s="122">
        <f>DEGREES(ATAN(RADIANS(J18)*Coriolis!D$10*(1000/3600)/9.806))</f>
        <v>1.4277084855487593E-2</v>
      </c>
      <c r="L18" s="35">
        <f>G18*((112800/(Coriolis!$D$10/3.6))^2/2)+L17</f>
        <v>24275.990647743049</v>
      </c>
      <c r="M18" s="35">
        <f>G18*((112800/(Coriolis!$D$10/3.6))^2/2)</f>
        <v>3221.8243384159687</v>
      </c>
      <c r="N18" s="159">
        <f t="shared" si="6"/>
        <v>1.1796226927427056E-3</v>
      </c>
      <c r="O18" s="342">
        <f>((Coriolis!D$10/3.6)/RADIANS(J18))/1000</f>
        <v>1973.6321431020638</v>
      </c>
      <c r="P18" s="342">
        <f>((Y$15/3600)/(Coriolis!D$8*SIN(RADIANS(A18))))/2</f>
        <v>1974.6327955073677</v>
      </c>
      <c r="Q18" s="53">
        <f>(2*Coriolis!D$9*(Coriolis!D$10*1000/3600)*Coriolis!D$8*SIN(RADIANS(A18)))</f>
        <v>195.37934851156629</v>
      </c>
      <c r="R18" s="53">
        <f t="shared" si="7"/>
        <v>19.928693548179762</v>
      </c>
      <c r="S18" s="346">
        <f t="shared" si="1"/>
        <v>8.0492928308127917E-2</v>
      </c>
      <c r="T18" s="93">
        <f t="shared" si="2"/>
        <v>0.2012323207703198</v>
      </c>
      <c r="U18" s="194">
        <f>'Angulo Deriva (Moises)'!D20</f>
        <v>1.5572912400334475</v>
      </c>
      <c r="V18" s="150">
        <f>SQRT(POWER(Coriolis!D$10,2)+POWER(D18,2))</f>
        <v>1637.3239870356424</v>
      </c>
      <c r="X18" s="375"/>
      <c r="Y18" s="376"/>
      <c r="Z18" s="136"/>
      <c r="AA18" s="2"/>
      <c r="AB18" s="209"/>
      <c r="AC18" s="136"/>
    </row>
    <row r="19" spans="1:29" ht="15.75" thickBot="1">
      <c r="A19" s="36">
        <v>15</v>
      </c>
      <c r="B19" s="37">
        <f t="shared" si="3"/>
        <v>6152.9475134613649</v>
      </c>
      <c r="C19" s="35">
        <f t="shared" si="10"/>
        <v>1666665</v>
      </c>
      <c r="D19" s="37">
        <f t="shared" si="0"/>
        <v>1610.8378921844842</v>
      </c>
      <c r="E19" s="35">
        <f t="shared" si="8"/>
        <v>7.2875165902166827</v>
      </c>
      <c r="F19" s="121">
        <f t="shared" si="9"/>
        <v>2.0243101639490781</v>
      </c>
      <c r="G19" s="216">
        <f>2*Coriolis!$D$10/3.6*Coriolis!$D$8*SIN(RADIANS('VELOCIDAD TANGENCIAL'!A19))</f>
        <v>2.6128213968174643E-3</v>
      </c>
      <c r="H19" s="248">
        <f t="shared" si="11"/>
        <v>2.6645129480088359E-4</v>
      </c>
      <c r="I19" s="252">
        <f t="shared" si="4"/>
        <v>1.526653427659762E-2</v>
      </c>
      <c r="J19" s="217">
        <f t="shared" si="5"/>
        <v>2.1568253758543396E-3</v>
      </c>
      <c r="K19" s="122">
        <f>DEGREES(ATAN(RADIANS(J19)*Coriolis!D$10*(1000/3600)/9.806))</f>
        <v>1.5274274570843595E-2</v>
      </c>
      <c r="L19" s="35">
        <f>G19*((112800/(Coriolis!$D$10/3.6))^2/2)+L18</f>
        <v>27722.844834669431</v>
      </c>
      <c r="M19" s="35">
        <f>G19*((112800/(Coriolis!$D$10/3.6))^2/2)</f>
        <v>3446.8541869263813</v>
      </c>
      <c r="N19" s="159">
        <f t="shared" si="6"/>
        <v>1.2651951176632914E-3</v>
      </c>
      <c r="O19" s="342">
        <f>((Coriolis!D$10/3.6)/RADIANS(J19))/1000</f>
        <v>1844.782438968344</v>
      </c>
      <c r="P19" s="342">
        <f>((Y$15/3600)/(Coriolis!D$8*SIN(RADIANS(A19))))/2</f>
        <v>1845.7177632086123</v>
      </c>
      <c r="Q19" s="53">
        <f>(2*Coriolis!D$9*(Coriolis!D$10*1000/3600)*Coriolis!D$8*SIN(RADIANS(A19)))</f>
        <v>209.0257117453971</v>
      </c>
      <c r="R19" s="53">
        <f t="shared" si="7"/>
        <v>21.320622598030504</v>
      </c>
      <c r="S19" s="346">
        <f t="shared" si="1"/>
        <v>8.6114995050675117E-2</v>
      </c>
      <c r="T19" s="93">
        <f t="shared" si="2"/>
        <v>0.21528748762668781</v>
      </c>
      <c r="U19" s="194">
        <f>'Angulo Deriva (Moises)'!D21</f>
        <v>1.6702605721233605</v>
      </c>
      <c r="V19" s="150">
        <f>SQRT(POWER(Coriolis!D$10,2)+POWER(D19,2))</f>
        <v>1630.1223005950662</v>
      </c>
      <c r="X19" s="2"/>
      <c r="Y19" s="2"/>
      <c r="Z19" s="136"/>
      <c r="AA19" s="2"/>
      <c r="AB19" s="209"/>
      <c r="AC19" s="136"/>
    </row>
    <row r="20" spans="1:29" ht="15.75" thickBot="1">
      <c r="A20" s="36">
        <v>16</v>
      </c>
      <c r="B20" s="37">
        <f t="shared" si="3"/>
        <v>6123.2370031270912</v>
      </c>
      <c r="C20" s="35">
        <f t="shared" si="10"/>
        <v>1777776</v>
      </c>
      <c r="D20" s="37">
        <f t="shared" si="0"/>
        <v>1603.0596987677709</v>
      </c>
      <c r="E20" s="35">
        <f t="shared" si="8"/>
        <v>7.7781934167132931</v>
      </c>
      <c r="F20" s="121">
        <f t="shared" si="9"/>
        <v>2.1606092824203591</v>
      </c>
      <c r="G20" s="216">
        <f>2*Coriolis!$D$10/3.6*Coriolis!$D$8*SIN(RADIANS('VELOCIDAD TANGENCIAL'!A20))</f>
        <v>2.7826050465319095E-3</v>
      </c>
      <c r="H20" s="248">
        <f t="shared" si="11"/>
        <v>2.8376555644828779E-4</v>
      </c>
      <c r="I20" s="252">
        <f t="shared" si="4"/>
        <v>1.6258568319272578E-2</v>
      </c>
      <c r="J20" s="217">
        <f t="shared" si="5"/>
        <v>2.2969779651416597E-3</v>
      </c>
      <c r="K20" s="122">
        <f>DEGREES(ATAN(RADIANS(J20)*Coriolis!D$10*(1000/3600)/9.806))</f>
        <v>1.6266811585211632E-2</v>
      </c>
      <c r="L20" s="35">
        <f>G20*((112800/(Coriolis!$D$10/3.6))^2/2)+L19</f>
        <v>31393.67892493046</v>
      </c>
      <c r="M20" s="35">
        <f>G20*((112800/(Coriolis!$D$10/3.6))^2/2)</f>
        <v>3670.8340902610303</v>
      </c>
      <c r="N20" s="159">
        <f t="shared" si="6"/>
        <v>1.3503821518948762E-3</v>
      </c>
      <c r="O20" s="342">
        <f>((Coriolis!D$10/3.6)/RADIANS(J20))/1000</f>
        <v>1732.2210476895007</v>
      </c>
      <c r="P20" s="342">
        <f>((Y$15/3600)/(Coriolis!D$8*SIN(RADIANS(A20))))/2</f>
        <v>1733.09930211191</v>
      </c>
      <c r="Q20" s="53">
        <f>(2*Coriolis!D$9*(Coriolis!D$10*1000/3600)*Coriolis!D$8*SIN(RADIANS(A20)))</f>
        <v>222.60840372255271</v>
      </c>
      <c r="R20" s="53">
        <f t="shared" si="7"/>
        <v>22.706057179700373</v>
      </c>
      <c r="S20" s="346">
        <f t="shared" si="1"/>
        <v>9.1710830331515183E-2</v>
      </c>
      <c r="T20" s="93">
        <f t="shared" si="2"/>
        <v>0.22927707582878795</v>
      </c>
      <c r="U20" s="194">
        <f>'Angulo Deriva (Moises)'!D22</f>
        <v>1.7827211266629059</v>
      </c>
      <c r="V20" s="150">
        <f>SQRT(POWER(Coriolis!D$10,2)+POWER(D20,2))</f>
        <v>1622.4365620305209</v>
      </c>
      <c r="X20" s="381" t="s">
        <v>33</v>
      </c>
      <c r="Y20" s="382"/>
      <c r="Z20" s="136"/>
      <c r="AA20" s="2"/>
      <c r="AB20" s="209"/>
      <c r="AC20" s="136"/>
    </row>
    <row r="21" spans="1:29">
      <c r="A21" s="36">
        <v>17</v>
      </c>
      <c r="B21" s="37">
        <f t="shared" si="3"/>
        <v>6091.6612954845359</v>
      </c>
      <c r="C21" s="35">
        <f t="shared" si="10"/>
        <v>1888887</v>
      </c>
      <c r="D21" s="37">
        <f t="shared" si="0"/>
        <v>1594.7931978376248</v>
      </c>
      <c r="E21" s="35">
        <f t="shared" si="8"/>
        <v>8.2665009301460941</v>
      </c>
      <c r="F21" s="121">
        <f t="shared" si="9"/>
        <v>2.2962502583739148</v>
      </c>
      <c r="G21" s="216">
        <f>2*Coriolis!$D$10/3.6*Coriolis!$D$8*SIN(RADIANS('VELOCIDAD TANGENCIAL'!A21))</f>
        <v>2.9515410877934815E-3</v>
      </c>
      <c r="H21" s="248">
        <f t="shared" si="11"/>
        <v>3.0099338035829916E-4</v>
      </c>
      <c r="I21" s="252">
        <f t="shared" si="4"/>
        <v>1.7245649835104977E-2</v>
      </c>
      <c r="J21" s="217">
        <f t="shared" si="5"/>
        <v>2.436430872689473E-3</v>
      </c>
      <c r="K21" s="122">
        <f>DEGREES(ATAN(RADIANS(J21)*Coriolis!D$10*(1000/3600)/9.806))</f>
        <v>1.7254393561744095E-2</v>
      </c>
      <c r="L21" s="35">
        <f>G21*((112800/(Coriolis!$D$10/3.6))^2/2)+L20</f>
        <v>35287.374746902075</v>
      </c>
      <c r="M21" s="35">
        <f>G21*((112800/(Coriolis!$D$10/3.6))^2/2)</f>
        <v>3893.695821971618</v>
      </c>
      <c r="N21" s="159">
        <f t="shared" si="6"/>
        <v>1.4351578466415434E-3</v>
      </c>
      <c r="O21" s="342">
        <f>((Coriolis!D$10/3.6)/RADIANS(J21))/1000</f>
        <v>1633.0746839147021</v>
      </c>
      <c r="P21" s="342">
        <f>((Y$15/3600)/(Coriolis!D$8*SIN(RADIANS(A21))))/2</f>
        <v>1633.9026700803165</v>
      </c>
      <c r="Q21" s="53">
        <f>(2*Coriolis!D$9*(Coriolis!D$10*1000/3600)*Coriolis!D$8*SIN(RADIANS(A21)))</f>
        <v>236.1232870234785</v>
      </c>
      <c r="R21" s="53">
        <f t="shared" si="7"/>
        <v>24.084575276394805</v>
      </c>
      <c r="S21" s="346">
        <f t="shared" si="1"/>
        <v>9.7278729605013534E-2</v>
      </c>
      <c r="T21" s="93">
        <f t="shared" si="2"/>
        <v>0.24319682401253384</v>
      </c>
      <c r="U21" s="194">
        <f>'Angulo Deriva (Moises)'!D23</f>
        <v>1.8946386470776562</v>
      </c>
      <c r="V21" s="150">
        <f>SQRT(POWER(Coriolis!D$10,2)+POWER(D21,2))</f>
        <v>1614.2692910010887</v>
      </c>
      <c r="X21" s="383" t="s">
        <v>32</v>
      </c>
      <c r="Y21" s="384"/>
      <c r="Z21" s="136"/>
      <c r="AA21" s="2"/>
      <c r="AB21" s="209"/>
      <c r="AC21" s="136"/>
    </row>
    <row r="22" spans="1:29" ht="15.75" thickBot="1">
      <c r="A22" s="36">
        <v>18</v>
      </c>
      <c r="B22" s="37">
        <f t="shared" si="3"/>
        <v>6058.2300088001284</v>
      </c>
      <c r="C22" s="35">
        <f t="shared" si="10"/>
        <v>1999998</v>
      </c>
      <c r="D22" s="37">
        <f t="shared" si="0"/>
        <v>1586.0409074503093</v>
      </c>
      <c r="E22" s="35">
        <f t="shared" si="8"/>
        <v>8.7522903873154974</v>
      </c>
      <c r="F22" s="121">
        <f t="shared" si="9"/>
        <v>2.4311917742543048</v>
      </c>
      <c r="G22" s="216">
        <f>2*Coriolis!$D$10/3.6*Coriolis!$D$8*SIN(RADIANS('VELOCIDAD TANGENCIAL'!A22))</f>
        <v>3.11957806104749E-3</v>
      </c>
      <c r="H22" s="248">
        <f t="shared" si="11"/>
        <v>3.18129518768865E-4</v>
      </c>
      <c r="I22" s="252">
        <f t="shared" si="4"/>
        <v>1.8227478149071465E-2</v>
      </c>
      <c r="J22" s="217">
        <f t="shared" si="5"/>
        <v>2.5751416197912283E-3</v>
      </c>
      <c r="K22" s="122">
        <f>DEGREES(ATAN(RADIANS(J22)*Coriolis!D$10*(1000/3600)/9.806))</f>
        <v>1.8236719672971788E-2</v>
      </c>
      <c r="L22" s="35">
        <f>G22*((112800/(Coriolis!$D$10/3.6))^2/2)+L21</f>
        <v>39402.746243117828</v>
      </c>
      <c r="M22" s="35">
        <f>G22*((112800/(Coriolis!$D$10/3.6))^2/2)</f>
        <v>4115.3714962157537</v>
      </c>
      <c r="N22" s="159">
        <f t="shared" si="6"/>
        <v>1.5194963784053188E-3</v>
      </c>
      <c r="O22" s="342">
        <f>((Coriolis!D$10/3.6)/RADIANS(J22))/1000</f>
        <v>1545.1086444014518</v>
      </c>
      <c r="P22" s="342">
        <f>((Y$15/3600)/(Coriolis!D$8*SIN(RADIANS(A22))))/2</f>
        <v>1545.8920308531162</v>
      </c>
      <c r="Q22" s="53">
        <f>(2*Coriolis!D$9*(Coriolis!D$10*1000/3600)*Coriolis!D$8*SIN(RADIANS(A22)))</f>
        <v>249.56624488379916</v>
      </c>
      <c r="R22" s="53">
        <f t="shared" si="7"/>
        <v>25.455756978147512</v>
      </c>
      <c r="S22" s="346">
        <f t="shared" si="1"/>
        <v>0.10281699683511396</v>
      </c>
      <c r="T22" s="93">
        <f t="shared" si="2"/>
        <v>0.2570424920877849</v>
      </c>
      <c r="U22" s="194">
        <f>'Angulo Deriva (Moises)'!D24</f>
        <v>2.0059790422065733</v>
      </c>
      <c r="V22" s="150">
        <f>SQRT(POWER(Coriolis!D$10,2)+POWER(D22,2))</f>
        <v>1605.6231687746042</v>
      </c>
      <c r="X22" s="385"/>
      <c r="Y22" s="386"/>
      <c r="Z22" s="136"/>
      <c r="AA22" s="2"/>
      <c r="AB22" s="209"/>
      <c r="AC22" s="136"/>
    </row>
    <row r="23" spans="1:29" ht="15.75" thickBot="1">
      <c r="A23" s="36">
        <v>19</v>
      </c>
      <c r="B23" s="37">
        <f t="shared" si="3"/>
        <v>6022.9533265676482</v>
      </c>
      <c r="C23" s="35">
        <f t="shared" si="10"/>
        <v>2111109</v>
      </c>
      <c r="D23" s="37">
        <f t="shared" si="0"/>
        <v>1576.8054936382607</v>
      </c>
      <c r="E23" s="35">
        <f t="shared" si="8"/>
        <v>9.2354138120485914</v>
      </c>
      <c r="F23" s="121">
        <f t="shared" si="9"/>
        <v>2.5653927255690534</v>
      </c>
      <c r="G23" s="216">
        <f>2*Coriolis!$D$10/3.6*Coriolis!$D$8*SIN(RADIANS('VELOCIDAD TANGENCIAL'!A23))</f>
        <v>3.2866647806040735E-3</v>
      </c>
      <c r="H23" s="248">
        <f t="shared" si="11"/>
        <v>3.3516875184622411E-4</v>
      </c>
      <c r="I23" s="252">
        <f t="shared" si="4"/>
        <v>1.9203754186351913E-2</v>
      </c>
      <c r="J23" s="217">
        <f t="shared" si="5"/>
        <v>2.7130679538096393E-3</v>
      </c>
      <c r="K23" s="122">
        <f>DEGREES(ATAN(RADIANS(J23)*Coriolis!D$10*(1000/3600)/9.806))</f>
        <v>1.9213490692440119E-2</v>
      </c>
      <c r="L23" s="35">
        <f>G23*((112800/(Coriolis!$D$10/3.6))^2/2)+L22</f>
        <v>43738.539831553469</v>
      </c>
      <c r="M23" s="35">
        <f>G23*((112800/(Coriolis!$D$10/3.6))^2/2)</f>
        <v>4335.7935884356448</v>
      </c>
      <c r="N23" s="159">
        <f t="shared" si="6"/>
        <v>1.6033720568527151E-3</v>
      </c>
      <c r="O23" s="342">
        <f>((Coriolis!D$10/3.6)/RADIANS(J23))/1000</f>
        <v>1466.5587611656845</v>
      </c>
      <c r="P23" s="342">
        <f>((Y$15/3600)/(Coriolis!D$8*SIN(RADIANS(A23))))/2</f>
        <v>1467.3023219943875</v>
      </c>
      <c r="Q23" s="53">
        <f>(2*Coriolis!D$9*(Coriolis!D$10*1000/3600)*Coriolis!D$8*SIN(RADIANS(A23)))</f>
        <v>262.93318244832579</v>
      </c>
      <c r="R23" s="53">
        <f t="shared" si="7"/>
        <v>26.819184609729231</v>
      </c>
      <c r="S23" s="346">
        <f t="shared" si="1"/>
        <v>0.10832394501196783</v>
      </c>
      <c r="T23" s="93">
        <f t="shared" si="2"/>
        <v>0.27080986252991956</v>
      </c>
      <c r="U23" s="194">
        <f>'Angulo Deriva (Moises)'!D25</f>
        <v>2.1167083966871103</v>
      </c>
      <c r="V23" s="150">
        <f>SQRT(POWER(Coriolis!D$10,2)+POWER(D23,2))</f>
        <v>1596.5010381355219</v>
      </c>
      <c r="X23" s="2"/>
      <c r="Y23" s="2"/>
      <c r="Z23" s="136"/>
      <c r="AA23" s="2"/>
      <c r="AB23" s="209"/>
      <c r="AC23" s="136"/>
    </row>
    <row r="24" spans="1:29">
      <c r="A24" s="36">
        <v>20</v>
      </c>
      <c r="B24" s="37">
        <f t="shared" si="3"/>
        <v>5985.8419944062371</v>
      </c>
      <c r="C24" s="35">
        <f t="shared" si="10"/>
        <v>2222220</v>
      </c>
      <c r="D24" s="37">
        <f t="shared" si="0"/>
        <v>1567.0897695979927</v>
      </c>
      <c r="E24" s="35">
        <f t="shared" si="8"/>
        <v>9.7157240402680145</v>
      </c>
      <c r="F24" s="121">
        <f t="shared" si="9"/>
        <v>2.6988122334077818</v>
      </c>
      <c r="G24" s="216">
        <f>2*Coriolis!$D$10/3.6*Coriolis!$D$8*SIN(RADIANS('VELOCIDAD TANGENCIAL'!A24))</f>
        <v>3.4527503502298469E-3</v>
      </c>
      <c r="H24" s="248">
        <f t="shared" si="11"/>
        <v>3.5210588927491815E-4</v>
      </c>
      <c r="I24" s="252">
        <f t="shared" si="4"/>
        <v>2.0174180563431583E-2</v>
      </c>
      <c r="J24" s="217">
        <f t="shared" si="5"/>
        <v>2.8501678610472394E-3</v>
      </c>
      <c r="K24" s="122">
        <f>DEGREES(ATAN(RADIANS(J24)*Coriolis!D$10*(1000/3600)/9.806))</f>
        <v>2.0184409085857398E-2</v>
      </c>
      <c r="L24" s="35">
        <f>G24*((112800/(Coriolis!$D$10/3.6))^2/2)+L23</f>
        <v>48293.43478748019</v>
      </c>
      <c r="M24" s="35">
        <f>G24*((112800/(Coriolis!$D$10/3.6))^2/2)</f>
        <v>4554.8949559267212</v>
      </c>
      <c r="N24" s="159">
        <f t="shared" si="6"/>
        <v>1.6867593326391963E-3</v>
      </c>
      <c r="O24" s="342">
        <f>((Coriolis!D$10/3.6)/RADIANS(J24))/1000</f>
        <v>1396.0137687593681</v>
      </c>
      <c r="P24" s="342">
        <f>((Y$15/3600)/(Coriolis!D$8*SIN(RADIANS(A24))))/2</f>
        <v>1396.7215625295642</v>
      </c>
      <c r="Q24" s="53">
        <f>(2*Coriolis!D$9*(Coriolis!D$10*1000/3600)*Coriolis!D$8*SIN(RADIANS(A24)))</f>
        <v>276.22002801838767</v>
      </c>
      <c r="R24" s="53">
        <f t="shared" si="7"/>
        <v>28.17444285787554</v>
      </c>
      <c r="S24" s="346">
        <f t="shared" si="1"/>
        <v>0.11379789666581339</v>
      </c>
      <c r="T24" s="93">
        <f t="shared" si="2"/>
        <v>0.28449474166453348</v>
      </c>
      <c r="U24" s="194">
        <f>'Angulo Deriva (Moises)'!D26</f>
        <v>2.2267929812847584</v>
      </c>
      <c r="V24" s="150">
        <f>SQRT(POWER(Coriolis!D$10,2)+POWER(D24,2))</f>
        <v>1586.9059033158487</v>
      </c>
      <c r="X24" s="397" t="s">
        <v>37</v>
      </c>
      <c r="Y24" s="398"/>
      <c r="Z24" s="136"/>
      <c r="AA24" s="2"/>
      <c r="AB24" s="209"/>
      <c r="AC24" s="136"/>
    </row>
    <row r="25" spans="1:29">
      <c r="A25" s="36">
        <v>21</v>
      </c>
      <c r="B25" s="37">
        <f t="shared" si="3"/>
        <v>5946.9073167871748</v>
      </c>
      <c r="C25" s="35">
        <f t="shared" si="10"/>
        <v>2333331</v>
      </c>
      <c r="D25" s="37">
        <f t="shared" si="0"/>
        <v>1556.8966948331647</v>
      </c>
      <c r="E25" s="35">
        <f t="shared" si="8"/>
        <v>10.193074764827998</v>
      </c>
      <c r="F25" s="121">
        <f t="shared" si="9"/>
        <v>2.8314096568966658</v>
      </c>
      <c r="G25" s="216">
        <f>2*Coriolis!$D$10/3.6*Coriolis!$D$8*SIN(RADIANS('VELOCIDAD TANGENCIAL'!A25))</f>
        <v>3.6177841786513973E-3</v>
      </c>
      <c r="H25" s="248">
        <f t="shared" si="11"/>
        <v>3.6893577183881268E-4</v>
      </c>
      <c r="I25" s="252">
        <f t="shared" si="4"/>
        <v>2.1138461678688093E-2</v>
      </c>
      <c r="J25" s="217">
        <f t="shared" si="5"/>
        <v>2.986399579544169E-3</v>
      </c>
      <c r="K25" s="122">
        <f>DEGREES(ATAN(RADIANS(J25)*Coriolis!D$10*(1000/3600)/9.806))</f>
        <v>2.1149179101727776E-2</v>
      </c>
      <c r="L25" s="35">
        <f>G25*((112800/(Coriolis!$D$10/3.6))^2/2)+L24</f>
        <v>53066.043645770158</v>
      </c>
      <c r="M25" s="35">
        <f>G25*((112800/(Coriolis!$D$10/3.6))^2/2)</f>
        <v>4772.6088582899647</v>
      </c>
      <c r="N25" s="159">
        <f t="shared" si="6"/>
        <v>1.7696328051932213E-3</v>
      </c>
      <c r="O25" s="342">
        <f>((Coriolis!D$10/3.6)/RADIANS(J25))/1000</f>
        <v>1332.3312809683362</v>
      </c>
      <c r="P25" s="342">
        <f>((Y$15/3600)/(Coriolis!D$8*SIN(RADIANS(A25))))/2</f>
        <v>1333.0067870425669</v>
      </c>
      <c r="Q25" s="53">
        <f>(2*Coriolis!D$9*(Coriolis!D$10*1000/3600)*Coriolis!D$8*SIN(RADIANS(A25)))</f>
        <v>289.42273429211173</v>
      </c>
      <c r="R25" s="53">
        <f t="shared" si="7"/>
        <v>29.521118897795393</v>
      </c>
      <c r="S25" s="346">
        <f t="shared" si="1"/>
        <v>0.1192371843779496</v>
      </c>
      <c r="T25" s="93">
        <f t="shared" si="2"/>
        <v>0.29809296094487403</v>
      </c>
      <c r="U25" s="194">
        <f>'Angulo Deriva (Moises)'!D27</f>
        <v>2.3361992631692368</v>
      </c>
      <c r="V25" s="150">
        <f>SQRT(POWER(Coriolis!D$10,2)+POWER(D25,2))</f>
        <v>1576.8409299553434</v>
      </c>
      <c r="X25" s="297" t="s">
        <v>38</v>
      </c>
      <c r="Y25" s="298" t="s">
        <v>39</v>
      </c>
      <c r="Z25" s="136"/>
      <c r="AA25" s="2"/>
      <c r="AB25" s="209"/>
      <c r="AC25" s="136"/>
    </row>
    <row r="26" spans="1:29" ht="15.75" thickBot="1">
      <c r="A26" s="36">
        <v>22</v>
      </c>
      <c r="B26" s="37">
        <f t="shared" si="3"/>
        <v>5906.1611535904358</v>
      </c>
      <c r="C26" s="35">
        <f t="shared" si="10"/>
        <v>2444442</v>
      </c>
      <c r="D26" s="37">
        <f t="shared" si="0"/>
        <v>1546.2293742530944</v>
      </c>
      <c r="E26" s="35">
        <f t="shared" si="8"/>
        <v>10.667320580070282</v>
      </c>
      <c r="F26" s="121">
        <f t="shared" si="9"/>
        <v>2.9631446055750783</v>
      </c>
      <c r="G26" s="216">
        <f>2*Coriolis!$D$10/3.6*Coriolis!$D$8*SIN(RADIANS('VELOCIDAD TANGENCIAL'!A26))</f>
        <v>3.7817159949658681E-3</v>
      </c>
      <c r="H26" s="248">
        <f t="shared" si="11"/>
        <v>3.8565327299264413E-4</v>
      </c>
      <c r="I26" s="252">
        <f t="shared" si="4"/>
        <v>2.2096303802435477E-2</v>
      </c>
      <c r="J26" s="217">
        <f t="shared" si="5"/>
        <v>3.1217216117992667E-3</v>
      </c>
      <c r="K26" s="122">
        <f>DEGREES(ATAN(RADIANS(J26)*Coriolis!D$10*(1000/3600)/9.806))</f>
        <v>2.2107506861440931E-2</v>
      </c>
      <c r="L26" s="35">
        <f>G26*((112800/(Coriolis!$D$10/3.6))^2/2)+L25</f>
        <v>58054.912623531833</v>
      </c>
      <c r="M26" s="35">
        <f>G26*((112800/(Coriolis!$D$10/3.6))^2/2)</f>
        <v>4988.8689777616728</v>
      </c>
      <c r="N26" s="159">
        <f t="shared" si="6"/>
        <v>1.8519672304516542E-3</v>
      </c>
      <c r="O26" s="342">
        <f>((Coriolis!D$10/3.6)/RADIANS(J26))/1000</f>
        <v>1274.5766830259026</v>
      </c>
      <c r="P26" s="342">
        <f>((Y$15/3600)/(Coriolis!D$8*SIN(RADIANS(A26))))/2</f>
        <v>1275.2229069071213</v>
      </c>
      <c r="Q26" s="53">
        <f>(2*Coriolis!D$9*(Coriolis!D$10*1000/3600)*Coriolis!D$8*SIN(RADIANS(A26)))</f>
        <v>302.53727959726939</v>
      </c>
      <c r="R26" s="53">
        <f t="shared" si="7"/>
        <v>30.858802518921475</v>
      </c>
      <c r="S26" s="346">
        <f t="shared" si="1"/>
        <v>0.12464015128864772</v>
      </c>
      <c r="T26" s="93">
        <f t="shared" si="2"/>
        <v>0.31160037822161929</v>
      </c>
      <c r="U26" s="194">
        <f>'Angulo Deriva (Moises)'!D28</f>
        <v>2.4448939161264707</v>
      </c>
      <c r="V26" s="150">
        <f>SQRT(POWER(Coriolis!D$10,2)+POWER(D26,2))</f>
        <v>1566.3094450979718</v>
      </c>
      <c r="X26" s="359" t="s">
        <v>40</v>
      </c>
      <c r="Y26" s="377"/>
      <c r="Z26" s="136"/>
      <c r="AA26" s="139"/>
      <c r="AB26" s="317"/>
      <c r="AC26" s="140"/>
    </row>
    <row r="27" spans="1:29">
      <c r="A27" s="38">
        <v>23</v>
      </c>
      <c r="B27" s="39">
        <f t="shared" si="3"/>
        <v>5863.6159164920455</v>
      </c>
      <c r="C27" s="35">
        <f t="shared" si="10"/>
        <v>2555553</v>
      </c>
      <c r="D27" s="39">
        <f t="shared" si="0"/>
        <v>1535.0910572269659</v>
      </c>
      <c r="E27" s="35">
        <f t="shared" si="8"/>
        <v>11.138317026128561</v>
      </c>
      <c r="F27" s="121">
        <f t="shared" si="9"/>
        <v>3.0939769517023779</v>
      </c>
      <c r="G27" s="216">
        <f>2*Coriolis!$D$10/3.6*Coriolis!$D$8*SIN(RADIANS('VELOCIDAD TANGENCIAL'!A27))</f>
        <v>3.9444958639539675E-3</v>
      </c>
      <c r="H27" s="248">
        <f t="shared" si="11"/>
        <v>4.0225330042361495E-4</v>
      </c>
      <c r="I27" s="252">
        <f t="shared" si="4"/>
        <v>2.3047415166397946E-2</v>
      </c>
      <c r="J27" s="217">
        <f t="shared" si="5"/>
        <v>3.2560927374106147E-3</v>
      </c>
      <c r="K27" s="122">
        <f>DEGREES(ATAN(RADIANS(J27)*Coriolis!D$10*(1000/3600)/9.806))</f>
        <v>2.3059100448791222E-2</v>
      </c>
      <c r="L27" s="35">
        <f>G27*((112800/(Coriolis!$D$10/3.6))^2/2)+L26</f>
        <v>63258.522062946329</v>
      </c>
      <c r="M27" s="35">
        <f>G27*((112800/(Coriolis!$D$10/3.6))^2/2)</f>
        <v>5203.6094394144966</v>
      </c>
      <c r="N27" s="159">
        <f t="shared" si="6"/>
        <v>1.9337375285515147E-3</v>
      </c>
      <c r="O27" s="342">
        <f>((Coriolis!D$10/3.6)/RADIANS(J27))/1000</f>
        <v>1221.9779650568414</v>
      </c>
      <c r="P27" s="342">
        <f>((Y$15/3600)/(Coriolis!D$8*SIN(RADIANS(A27))))/2</f>
        <v>1222.5975208308168</v>
      </c>
      <c r="Q27" s="53">
        <f>(2*Coriolis!D$9*(Coriolis!D$10*1000/3600)*Coriolis!D$8*SIN(RADIANS(A27)))</f>
        <v>315.55966911631731</v>
      </c>
      <c r="R27" s="53">
        <f t="shared" si="7"/>
        <v>32.187086249864365</v>
      </c>
      <c r="S27" s="346">
        <f t="shared" si="1"/>
        <v>0.13000515160184709</v>
      </c>
      <c r="T27" s="93">
        <f t="shared" si="2"/>
        <v>0.32501287900461767</v>
      </c>
      <c r="U27" s="194">
        <f>'Angulo Deriva (Moises)'!D29</f>
        <v>2.5528438307129404</v>
      </c>
      <c r="V27" s="150">
        <f>SQRT(POWER(Coriolis!D$10,2)+POWER(D27,2))</f>
        <v>1555.3149372323935</v>
      </c>
      <c r="X27" s="363" t="s">
        <v>112</v>
      </c>
      <c r="Y27" s="378">
        <v>24758.315999999999</v>
      </c>
      <c r="Z27" s="136"/>
      <c r="AA27" s="2"/>
      <c r="AB27" s="209"/>
      <c r="AC27" s="2"/>
    </row>
    <row r="28" spans="1:29" ht="15.75" thickBot="1">
      <c r="A28" s="38">
        <v>24</v>
      </c>
      <c r="B28" s="39">
        <f t="shared" si="3"/>
        <v>5819.2845651833677</v>
      </c>
      <c r="C28" s="35">
        <f t="shared" si="10"/>
        <v>2666664</v>
      </c>
      <c r="D28" s="39">
        <f t="shared" si="0"/>
        <v>1523.4851365940451</v>
      </c>
      <c r="E28" s="35">
        <f t="shared" si="8"/>
        <v>11.605920632920743</v>
      </c>
      <c r="F28" s="121">
        <f t="shared" si="9"/>
        <v>3.2238668424779844</v>
      </c>
      <c r="G28" s="216">
        <f>2*Coriolis!$D$10/3.6*Coriolis!$D$8*SIN(RADIANS('VELOCIDAD TANGENCIAL'!A28))</f>
        <v>4.1060742012907162E-3</v>
      </c>
      <c r="H28" s="248">
        <f t="shared" si="11"/>
        <v>4.1873079760256139E-4</v>
      </c>
      <c r="I28" s="252">
        <f t="shared" si="4"/>
        <v>2.3991506052586108E-2</v>
      </c>
      <c r="J28" s="217">
        <f t="shared" si="5"/>
        <v>3.3894720256316684E-3</v>
      </c>
      <c r="K28" s="122">
        <f>DEGREES(ATAN(RADIANS(J28)*Coriolis!D$10*(1000/3600)/9.806))</f>
        <v>2.4003669998898962E-2</v>
      </c>
      <c r="L28" s="35">
        <f>G28*((112800/(Coriolis!$D$10/3.6))^2/2)+L27</f>
        <v>68675.286894169913</v>
      </c>
      <c r="M28" s="35">
        <f>G28*((112800/(Coriolis!$D$10/3.6))^2/2)</f>
        <v>5416.7648312235769</v>
      </c>
      <c r="N28" s="159">
        <f t="shared" si="6"/>
        <v>2.0149187914675314E-3</v>
      </c>
      <c r="O28" s="342">
        <f>((Coriolis!D$10/3.6)/RADIANS(J28))/1000</f>
        <v>1173.891847228293</v>
      </c>
      <c r="P28" s="342">
        <f>((Y$15/3600)/(Coriolis!D$8*SIN(RADIANS(A28))))/2</f>
        <v>1174.4870228311029</v>
      </c>
      <c r="Q28" s="53">
        <f>(2*Coriolis!D$9*(Coriolis!D$10*1000/3600)*Coriolis!D$8*SIN(RADIANS(A28)))</f>
        <v>328.48593610325725</v>
      </c>
      <c r="R28" s="53">
        <f t="shared" si="7"/>
        <v>33.505565482532234</v>
      </c>
      <c r="S28" s="346">
        <f t="shared" si="1"/>
        <v>0.13533055108648034</v>
      </c>
      <c r="T28" s="93">
        <f t="shared" si="2"/>
        <v>0.33832637771620083</v>
      </c>
      <c r="U28" s="194">
        <f>'Angulo Deriva (Moises)'!D30</f>
        <v>2.6600161243384752</v>
      </c>
      <c r="V28" s="150">
        <f>SQRT(POWER(Coriolis!D$10,2)+POWER(D28,2))</f>
        <v>1543.8610563852487</v>
      </c>
      <c r="X28" s="380"/>
      <c r="Y28" s="379"/>
      <c r="Z28" s="136"/>
    </row>
    <row r="29" spans="1:29">
      <c r="A29" s="38">
        <v>25</v>
      </c>
      <c r="B29" s="39">
        <f t="shared" si="3"/>
        <v>5773.1806034234605</v>
      </c>
      <c r="C29" s="35">
        <f t="shared" si="10"/>
        <v>2777775</v>
      </c>
      <c r="D29" s="39">
        <f t="shared" si="0"/>
        <v>1511.4151476301861</v>
      </c>
      <c r="E29" s="35">
        <f t="shared" si="8"/>
        <v>12.069988963859032</v>
      </c>
      <c r="F29" s="121">
        <f t="shared" si="9"/>
        <v>3.3527747121830647</v>
      </c>
      <c r="G29" s="216">
        <f>2*Coriolis!$D$10/3.6*Coriolis!$D$8*SIN(RADIANS('VELOCIDAD TANGENCIAL'!A29))</f>
        <v>4.2664017886493181E-3</v>
      </c>
      <c r="H29" s="248">
        <f t="shared" si="11"/>
        <v>4.3508074532422179E-4</v>
      </c>
      <c r="I29" s="252">
        <f t="shared" si="4"/>
        <v>2.4928288881548612E-2</v>
      </c>
      <c r="J29" s="217">
        <f t="shared" si="5"/>
        <v>3.5218188478391621E-3</v>
      </c>
      <c r="K29" s="122">
        <f>DEGREES(ATAN(RADIANS(J29)*Coriolis!D$10*(1000/3600)/9.806))</f>
        <v>2.4940927786506809E-2</v>
      </c>
      <c r="L29" s="35">
        <f>G29*((112800/(Coriolis!$D$10/3.6))^2/2)+L28</f>
        <v>74303.557118161596</v>
      </c>
      <c r="M29" s="35">
        <f>G29*((112800/(Coriolis!$D$10/3.6))^2/2)</f>
        <v>5628.270223991688</v>
      </c>
      <c r="N29" s="159">
        <f t="shared" si="6"/>
        <v>2.095486290600706E-3</v>
      </c>
      <c r="O29" s="342">
        <f>((Coriolis!D$10/3.6)/RADIANS(J29))/1000</f>
        <v>1129.7780349317657</v>
      </c>
      <c r="P29" s="342">
        <f>((Y$15/3600)/(Coriolis!D$8*SIN(RADIANS(A29))))/2</f>
        <v>1130.3508443643973</v>
      </c>
      <c r="Q29" s="53">
        <f>(2*Coriolis!D$9*(Coriolis!D$10*1000/3600)*Coriolis!D$8*SIN(RADIANS(A29)))</f>
        <v>341.31214309194536</v>
      </c>
      <c r="R29" s="53">
        <f t="shared" si="7"/>
        <v>34.813838595378421</v>
      </c>
      <c r="S29" s="346">
        <f t="shared" si="1"/>
        <v>0.14061472757427615</v>
      </c>
      <c r="T29" s="93">
        <f t="shared" si="2"/>
        <v>0.35153681893569039</v>
      </c>
      <c r="U29" s="194">
        <f>'Angulo Deriva (Moises)'!D31</f>
        <v>2.7663781512843753</v>
      </c>
      <c r="V29" s="150">
        <f>SQRT(POWER(Coriolis!D$10,2)+POWER(D29,2))</f>
        <v>1531.9516142770233</v>
      </c>
      <c r="X29" s="399" t="s">
        <v>49</v>
      </c>
      <c r="Y29" s="400"/>
      <c r="Z29" s="136"/>
    </row>
    <row r="30" spans="1:29">
      <c r="A30" s="38">
        <v>26</v>
      </c>
      <c r="B30" s="39">
        <f t="shared" si="3"/>
        <v>5725.3180749256944</v>
      </c>
      <c r="C30" s="35">
        <f t="shared" si="10"/>
        <v>2888886</v>
      </c>
      <c r="D30" s="39">
        <f t="shared" si="0"/>
        <v>1498.8847669709514</v>
      </c>
      <c r="E30" s="35">
        <f t="shared" si="8"/>
        <v>12.530380659234652</v>
      </c>
      <c r="F30" s="121">
        <f t="shared" si="9"/>
        <v>3.4806612942318478</v>
      </c>
      <c r="G30" s="216">
        <f>2*Coriolis!$D$10/3.6*Coriolis!$D$8*SIN(RADIANS('VELOCIDAD TANGENCIAL'!A30))</f>
        <v>4.4254297886935348E-3</v>
      </c>
      <c r="H30" s="248">
        <f t="shared" si="11"/>
        <v>4.512981632361345E-4</v>
      </c>
      <c r="I30" s="252">
        <f t="shared" si="4"/>
        <v>2.5857478299972213E-2</v>
      </c>
      <c r="J30" s="217">
        <f t="shared" si="5"/>
        <v>3.6530928899089782E-3</v>
      </c>
      <c r="K30" s="122">
        <f>DEGREES(ATAN(RADIANS(J30)*Coriolis!D$10*(1000/3600)/9.806))</f>
        <v>2.5870588313624193E-2</v>
      </c>
      <c r="L30" s="35">
        <f>G30*((112800/(Coriolis!$D$10/3.6))^2/2)+L29</f>
        <v>80141.618309288882</v>
      </c>
      <c r="M30" s="35">
        <f>G30*((112800/(Coriolis!$D$10/3.6))^2/2)</f>
        <v>5838.0611911272927</v>
      </c>
      <c r="N30" s="159">
        <f t="shared" si="6"/>
        <v>2.1754154843103891E-3</v>
      </c>
      <c r="O30" s="342">
        <f>((Coriolis!D$10/3.6)/RADIANS(J30))/1000</f>
        <v>1089.1794151438955</v>
      </c>
      <c r="P30" s="342">
        <f>((Y$15/3600)/(Coriolis!D$8*SIN(RADIANS(A30))))/2</f>
        <v>1089.7316406461907</v>
      </c>
      <c r="Q30" s="53">
        <f>(2*Coriolis!D$9*(Coriolis!D$10*1000/3600)*Coriolis!D$8*SIN(RADIANS(A30)))</f>
        <v>354.03438309548272</v>
      </c>
      <c r="R30" s="53">
        <f t="shared" si="7"/>
        <v>36.111507075739233</v>
      </c>
      <c r="S30" s="346">
        <f t="shared" si="1"/>
        <v>0.14585607145388738</v>
      </c>
      <c r="T30" s="93">
        <f t="shared" si="2"/>
        <v>0.36464017863471843</v>
      </c>
      <c r="U30" s="194">
        <f>'Angulo Deriva (Moises)'!D32</f>
        <v>2.8718975126469628</v>
      </c>
      <c r="V30" s="150">
        <f>SQRT(POWER(Coriolis!D$10,2)+POWER(D30,2))</f>
        <v>1519.5905845514981</v>
      </c>
      <c r="X30" s="401" t="s">
        <v>48</v>
      </c>
      <c r="Y30" s="402"/>
      <c r="Z30" s="136"/>
    </row>
    <row r="31" spans="1:29">
      <c r="A31" s="38">
        <v>27</v>
      </c>
      <c r="B31" s="39">
        <f t="shared" si="3"/>
        <v>5675.711559079904</v>
      </c>
      <c r="C31" s="35">
        <f t="shared" si="10"/>
        <v>2999997</v>
      </c>
      <c r="D31" s="39">
        <f t="shared" si="0"/>
        <v>1485.8978114916747</v>
      </c>
      <c r="E31" s="35">
        <f t="shared" si="8"/>
        <v>12.98695547927673</v>
      </c>
      <c r="F31" s="121">
        <f t="shared" si="9"/>
        <v>3.607487633132425</v>
      </c>
      <c r="G31" s="216">
        <f>2*Coriolis!$D$10/3.6*Coriolis!$D$8*SIN(RADIANS('VELOCIDAD TANGENCIAL'!A31))</f>
        <v>4.5831097599540148E-3</v>
      </c>
      <c r="H31" s="248">
        <f t="shared" si="11"/>
        <v>4.6737811135570212E-4</v>
      </c>
      <c r="I31" s="252">
        <f t="shared" si="4"/>
        <v>2.6778791267603685E-2</v>
      </c>
      <c r="J31" s="217">
        <f t="shared" si="5"/>
        <v>3.7832541644962229E-3</v>
      </c>
      <c r="K31" s="122">
        <f>DEGREES(ATAN(RADIANS(J31)*Coriolis!D$10*(1000/3600)/9.806))</f>
        <v>2.6792368396493401E-2</v>
      </c>
      <c r="L31" s="35">
        <f>G31*((112800/(Coriolis!$D$10/3.6))^2/2)+L30</f>
        <v>86187.692137558392</v>
      </c>
      <c r="M31" s="35">
        <f>G31*((112800/(Coriolis!$D$10/3.6))^2/2)</f>
        <v>6046.073828269512</v>
      </c>
      <c r="N31" s="159">
        <f t="shared" si="6"/>
        <v>2.254682025389791E-3</v>
      </c>
      <c r="O31" s="342">
        <f>((Coriolis!D$10/3.6)/RADIANS(J31))/1000</f>
        <v>1051.7066536625907</v>
      </c>
      <c r="P31" s="342">
        <f>((Y$15/3600)/(Coriolis!D$8*SIN(RADIANS(A31))))/2</f>
        <v>1052.2398800778271</v>
      </c>
      <c r="Q31" s="53">
        <f>(2*Coriolis!D$9*(Coriolis!D$10*1000/3600)*Coriolis!D$8*SIN(RADIANS(A31)))</f>
        <v>366.64878079632109</v>
      </c>
      <c r="R31" s="53">
        <f t="shared" si="7"/>
        <v>37.398175641224746</v>
      </c>
      <c r="S31" s="346">
        <f t="shared" si="1"/>
        <v>0.15105298616119428</v>
      </c>
      <c r="T31" s="93">
        <f t="shared" si="2"/>
        <v>0.37763246540298567</v>
      </c>
      <c r="U31" s="194">
        <f>'Angulo Deriva (Moises)'!D33</f>
        <v>2.9765420662064526</v>
      </c>
      <c r="V31" s="150">
        <f>SQRT(POWER(Coriolis!D$10,2)+POWER(D31,2))</f>
        <v>1506.7821030911366</v>
      </c>
      <c r="X31" s="58" t="s">
        <v>46</v>
      </c>
      <c r="Y31" s="59" t="s">
        <v>47</v>
      </c>
      <c r="Z31" s="136"/>
    </row>
    <row r="32" spans="1:29">
      <c r="A32" s="38">
        <v>28</v>
      </c>
      <c r="B32" s="39">
        <f t="shared" si="3"/>
        <v>5624.3761665113652</v>
      </c>
      <c r="C32" s="35">
        <f t="shared" si="10"/>
        <v>3111108</v>
      </c>
      <c r="D32" s="39">
        <f t="shared" si="0"/>
        <v>1472.4582371448023</v>
      </c>
      <c r="E32" s="35">
        <f t="shared" si="8"/>
        <v>13.439574346872405</v>
      </c>
      <c r="F32" s="121">
        <f t="shared" si="9"/>
        <v>3.7332150963534461</v>
      </c>
      <c r="G32" s="216">
        <f>2*Coriolis!$D$10/3.6*Coriolis!$D$8*SIN(RADIANS('VELOCIDAD TANGENCIAL'!A32))</f>
        <v>4.739393671584032E-3</v>
      </c>
      <c r="H32" s="248">
        <f t="shared" si="11"/>
        <v>4.8331569157495735E-4</v>
      </c>
      <c r="I32" s="252">
        <f t="shared" si="4"/>
        <v>2.7691947143467024E-2</v>
      </c>
      <c r="J32" s="217">
        <f t="shared" si="5"/>
        <v>3.9122630232157566E-3</v>
      </c>
      <c r="K32" s="122">
        <f>DEGREES(ATAN(RADIANS(J32)*Coriolis!D$10*(1000/3600)/9.806))</f>
        <v>2.7705987251850424E-2</v>
      </c>
      <c r="L32" s="35">
        <f>G32*((112800/(Coriolis!$D$10/3.6))^2/2)+L31</f>
        <v>92439.936910312405</v>
      </c>
      <c r="M32" s="35">
        <f>G32*((112800/(Coriolis!$D$10/3.6))^2/2)</f>
        <v>6252.2447727540075</v>
      </c>
      <c r="N32" s="159">
        <f t="shared" si="6"/>
        <v>2.3332617684826721E-3</v>
      </c>
      <c r="O32" s="342">
        <f>((Coriolis!D$10/3.6)/RADIANS(J32))/1000</f>
        <v>1017.0260930020177</v>
      </c>
      <c r="P32" s="342">
        <f>((Y$15/3600)/(Coriolis!D$8*SIN(RADIANS(A32))))/2</f>
        <v>1017.5417360055918</v>
      </c>
      <c r="Q32" s="53">
        <f>(2*Coriolis!D$9*(Coriolis!D$10*1000/3600)*Coriolis!D$8*SIN(RADIANS(A32)))</f>
        <v>379.15149372672249</v>
      </c>
      <c r="R32" s="53">
        <f t="shared" si="7"/>
        <v>38.673452360125694</v>
      </c>
      <c r="S32" s="346">
        <f t="shared" si="1"/>
        <v>0.15620388866563337</v>
      </c>
      <c r="T32" s="93">
        <f t="shared" si="2"/>
        <v>0.39050972166408343</v>
      </c>
      <c r="U32" s="194">
        <f>'Angulo Deriva (Moises)'!D34</f>
        <v>3.0802799362181768</v>
      </c>
      <c r="V32" s="150">
        <f>SQRT(POWER(Coriolis!D$10,2)+POWER(D32,2))</f>
        <v>1493.5304684322912</v>
      </c>
      <c r="X32" s="60">
        <f>Y32*0.804</f>
        <v>2549.4840000000004</v>
      </c>
      <c r="Y32" s="61">
        <v>3171</v>
      </c>
      <c r="Z32" s="136"/>
    </row>
    <row r="33" spans="1:26" ht="15" customHeight="1" thickBot="1">
      <c r="A33" s="38">
        <v>29</v>
      </c>
      <c r="B33" s="39">
        <f t="shared" si="3"/>
        <v>5571.3275344779513</v>
      </c>
      <c r="C33" s="35">
        <f t="shared" si="10"/>
        <v>3222219</v>
      </c>
      <c r="D33" s="39">
        <f t="shared" si="0"/>
        <v>1458.5701377548721</v>
      </c>
      <c r="E33" s="35">
        <f t="shared" si="8"/>
        <v>13.888099389930176</v>
      </c>
      <c r="F33" s="121">
        <f t="shared" si="9"/>
        <v>3.8578053860917154</v>
      </c>
      <c r="G33" s="216">
        <f>2*Coriolis!$D$10/3.6*Coriolis!$D$8*SIN(RADIANS('VELOCIDAD TANGENCIAL'!A33))</f>
        <v>4.894233917990147E-3</v>
      </c>
      <c r="H33" s="248">
        <f t="shared" si="11"/>
        <v>4.9910604915257473E-4</v>
      </c>
      <c r="I33" s="252">
        <f t="shared" si="4"/>
        <v>2.8596667771349782E-2</v>
      </c>
      <c r="J33" s="217">
        <f t="shared" si="5"/>
        <v>4.0400801687194756E-3</v>
      </c>
      <c r="K33" s="122">
        <f>DEGREES(ATAN(RADIANS(J33)*Coriolis!D$10*(1000/3600)/9.806))</f>
        <v>2.861116658245463E-2</v>
      </c>
      <c r="L33" s="35">
        <f>G33*((112800/(Coriolis!$D$10/3.6))^2/2)+L32</f>
        <v>98896.448133226266</v>
      </c>
      <c r="M33" s="35">
        <f>G33*((112800/(Coriolis!$D$10/3.6))^2/2)</f>
        <v>6456.5112229138676</v>
      </c>
      <c r="N33" s="159">
        <f t="shared" si="6"/>
        <v>2.4111307774380996E-3</v>
      </c>
      <c r="O33" s="342">
        <f>((Coriolis!D$10/3.6)/RADIANS(J33))/1000</f>
        <v>984.85015423803031</v>
      </c>
      <c r="P33" s="342">
        <f>((Y$15/3600)/(Coriolis!D$8*SIN(RADIANS(A33))))/2</f>
        <v>985.34948369977769</v>
      </c>
      <c r="Q33" s="53">
        <f>(2*Coriolis!D$9*(Coriolis!D$10*1000/3600)*Coriolis!D$8*SIN(RADIANS(A33)))</f>
        <v>391.53871343921173</v>
      </c>
      <c r="R33" s="53">
        <f t="shared" si="7"/>
        <v>39.936948770799596</v>
      </c>
      <c r="S33" s="346">
        <f t="shared" si="1"/>
        <v>0.16130720995240386</v>
      </c>
      <c r="T33" s="93">
        <f t="shared" si="2"/>
        <v>0.40326802488100966</v>
      </c>
      <c r="U33" s="194">
        <f>'Angulo Deriva (Moises)'!D35</f>
        <v>3.1830795231220401</v>
      </c>
      <c r="V33" s="150">
        <f>SQRT(POWER(Coriolis!D$10,2)+POWER(D33,2))</f>
        <v>1479.8401422958721</v>
      </c>
      <c r="X33" s="403" t="s">
        <v>114</v>
      </c>
      <c r="Y33" s="404"/>
      <c r="Z33" s="136"/>
    </row>
    <row r="34" spans="1:26" ht="15.75" thickBot="1">
      <c r="A34" s="38">
        <v>30</v>
      </c>
      <c r="B34" s="39">
        <f t="shared" si="3"/>
        <v>5516.5818221068748</v>
      </c>
      <c r="C34" s="35">
        <f t="shared" si="10"/>
        <v>3333330</v>
      </c>
      <c r="D34" s="39">
        <f t="shared" si="0"/>
        <v>1444.2377437714961</v>
      </c>
      <c r="E34" s="35">
        <f t="shared" si="8"/>
        <v>14.332393983376051</v>
      </c>
      <c r="F34" s="121">
        <f t="shared" si="9"/>
        <v>3.9812205509377918</v>
      </c>
      <c r="G34" s="216">
        <f>2*Coriolis!$D$10/3.6*Coriolis!$D$8*SIN(RADIANS('VELOCIDAD TANGENCIAL'!A34))</f>
        <v>5.0475833333333327E-3</v>
      </c>
      <c r="H34" s="248">
        <f t="shared" si="11"/>
        <v>5.1474437419267124E-4</v>
      </c>
      <c r="I34" s="252">
        <f t="shared" si="4"/>
        <v>2.9492677564532329E-2</v>
      </c>
      <c r="J34" s="217">
        <f t="shared" si="5"/>
        <v>4.1666666666666666E-3</v>
      </c>
      <c r="K34" s="122">
        <f>DEGREES(ATAN(RADIANS(J34)*Coriolis!D$10*(1000/3600)/9.806))</f>
        <v>2.9507630661861003E-2</v>
      </c>
      <c r="L34" s="35">
        <f>G34*((112800/(Coriolis!$D$10/3.6))^2/2)+L33</f>
        <v>105555.25909043587</v>
      </c>
      <c r="M34" s="35">
        <f>G34*((112800/(Coriolis!$D$10/3.6))^2/2)</f>
        <v>6658.8109572095982</v>
      </c>
      <c r="N34" s="159">
        <f t="shared" si="6"/>
        <v>2.4882653326014524E-3</v>
      </c>
      <c r="O34" s="342">
        <f>((Coriolis!D$10/3.6)/RADIANS(J34))/1000</f>
        <v>954.92965855137197</v>
      </c>
      <c r="P34" s="342">
        <f>((Y$15/3600)/(Coriolis!D$8*SIN(RADIANS(A34))))/2</f>
        <v>955.41381800482714</v>
      </c>
      <c r="Q34" s="53">
        <f>(2*Coriolis!D$9*(Coriolis!D$10*1000/3600)*Coriolis!D$8*SIN(RADIANS(A34)))</f>
        <v>403.80666666666656</v>
      </c>
      <c r="R34" s="53">
        <f t="shared" si="7"/>
        <v>41.188279999999985</v>
      </c>
      <c r="S34" s="346">
        <f t="shared" si="1"/>
        <v>0.16636139550040474</v>
      </c>
      <c r="T34" s="93">
        <f t="shared" si="2"/>
        <v>0.41590348875101185</v>
      </c>
      <c r="U34" s="194">
        <f>'Angulo Deriva (Moises)'!D36</f>
        <v>3.2849095131678205</v>
      </c>
      <c r="V34" s="150">
        <f>SQRT(POWER(Coriolis!D$10,2)+POWER(D34,2))</f>
        <v>1465.7157502511125</v>
      </c>
      <c r="X34" s="57"/>
      <c r="Y34" s="56"/>
      <c r="Z34" s="136"/>
    </row>
    <row r="35" spans="1:26">
      <c r="A35" s="40">
        <v>31</v>
      </c>
      <c r="B35" s="41">
        <f t="shared" si="3"/>
        <v>5460.1557054724553</v>
      </c>
      <c r="C35" s="35">
        <f t="shared" si="10"/>
        <v>3444441</v>
      </c>
      <c r="D35" s="41">
        <f t="shared" si="0"/>
        <v>1429.4654209807215</v>
      </c>
      <c r="E35" s="35">
        <f t="shared" si="8"/>
        <v>14.772322790774524</v>
      </c>
      <c r="F35" s="121">
        <f t="shared" si="9"/>
        <v>4.1034229974373675</v>
      </c>
      <c r="G35" s="216">
        <f>2*Coriolis!$D$10/3.6*Coriolis!$D$8*SIN(RADIANS('VELOCIDAD TANGENCIAL'!A35))</f>
        <v>5.199395205896149E-3</v>
      </c>
      <c r="H35" s="248">
        <f t="shared" si="11"/>
        <v>5.3022590310994799E-4</v>
      </c>
      <c r="I35" s="252">
        <f t="shared" si="4"/>
        <v>3.0379703589734436E-2</v>
      </c>
      <c r="J35" s="217">
        <f t="shared" si="5"/>
        <v>4.2919839575837849E-3</v>
      </c>
      <c r="K35" s="122">
        <f>DEGREES(ATAN(RADIANS(J35)*Coriolis!D$10*(1000/3600)/9.806))</f>
        <v>3.0395106418409333E-2</v>
      </c>
      <c r="L35" s="35">
        <f>G35*((112800/(Coriolis!$D$10/3.6))^2/2)+L34</f>
        <v>112414.34144361828</v>
      </c>
      <c r="M35" s="35">
        <f>G35*((112800/(Coriolis!$D$10/3.6))^2/2)</f>
        <v>6859.0823531824144</v>
      </c>
      <c r="N35" s="159">
        <f t="shared" si="6"/>
        <v>2.5646419380402925E-3</v>
      </c>
      <c r="O35" s="342">
        <f>((Coriolis!D$10/3.6)/RADIANS(J35))/1000</f>
        <v>927.04763499100545</v>
      </c>
      <c r="P35" s="342">
        <f>((Y$15/3600)/(Coriolis!D$8*SIN(RADIANS(A35))))/2</f>
        <v>927.5176579631318</v>
      </c>
      <c r="Q35" s="53">
        <f>(2*Coriolis!D$9*(Coriolis!D$10*1000/3600)*Coriolis!D$8*SIN(RADIANS(A35)))</f>
        <v>415.95161647169181</v>
      </c>
      <c r="R35" s="53">
        <f t="shared" si="7"/>
        <v>42.42706488011256</v>
      </c>
      <c r="S35" s="346">
        <f t="shared" si="1"/>
        <v>0.17136490575575722</v>
      </c>
      <c r="T35" s="93">
        <f t="shared" si="2"/>
        <v>0.428412264389393</v>
      </c>
      <c r="U35" s="194">
        <f>'Angulo Deriva (Moises)'!D37</f>
        <v>3.3857388879544748</v>
      </c>
      <c r="V35" s="150">
        <f>SQRT(POWER(Coriolis!D$10,2)+POWER(D35,2))</f>
        <v>1451.1620825323378</v>
      </c>
      <c r="X35" s="395" t="s">
        <v>115</v>
      </c>
      <c r="Y35" s="396"/>
      <c r="Z35" s="136"/>
    </row>
    <row r="36" spans="1:26">
      <c r="A36" s="40">
        <v>32</v>
      </c>
      <c r="B36" s="41">
        <f t="shared" si="3"/>
        <v>5402.0663725164331</v>
      </c>
      <c r="C36" s="35">
        <f t="shared" si="10"/>
        <v>3555552</v>
      </c>
      <c r="D36" s="41">
        <f t="shared" ref="D36:D67" si="12">(2*PI()*B36/24)</f>
        <v>1414.257669175174</v>
      </c>
      <c r="E36" s="35">
        <f t="shared" si="8"/>
        <v>15.207751805547559</v>
      </c>
      <c r="F36" s="121">
        <f t="shared" si="9"/>
        <v>4.2243755015409894</v>
      </c>
      <c r="G36" s="216">
        <f>2*Coriolis!$D$10/3.6*Coriolis!$D$8*SIN(RADIANS('VELOCIDAD TANGENCIAL'!A36))</f>
        <v>5.3496232923115764E-3</v>
      </c>
      <c r="H36" s="248">
        <f t="shared" si="11"/>
        <v>5.4554592008072367E-4</v>
      </c>
      <c r="I36" s="252">
        <f t="shared" si="4"/>
        <v>3.1257475650253393E-2</v>
      </c>
      <c r="J36" s="217">
        <f t="shared" si="5"/>
        <v>4.4159938686100407E-3</v>
      </c>
      <c r="K36" s="122">
        <f>DEGREES(ATAN(RADIANS(J36)*Coriolis!D$10*(1000/3600)/9.806))</f>
        <v>3.1273323518404401E-2</v>
      </c>
      <c r="L36" s="35">
        <f>G36*((112800/(Coriolis!$D$10/3.6))^2/2)+L35</f>
        <v>119471.60584984331</v>
      </c>
      <c r="M36" s="35">
        <f>G36*((112800/(Coriolis!$D$10/3.6))^2/2)</f>
        <v>7057.2644062250283</v>
      </c>
      <c r="N36" s="159">
        <f t="shared" si="6"/>
        <v>2.6402373287004472E-3</v>
      </c>
      <c r="O36" s="342">
        <f>((Coriolis!D$10/3.6)/RADIANS(J36))/1000</f>
        <v>901.0142893494907</v>
      </c>
      <c r="P36" s="342">
        <f>((Y$15/3600)/(Coriolis!D$8*SIN(RADIANS(A36))))/2</f>
        <v>901.47111313957816</v>
      </c>
      <c r="Q36" s="53">
        <f>(2*Coriolis!D$9*(Coriolis!D$10*1000/3600)*Coriolis!D$8*SIN(RADIANS(A36)))</f>
        <v>427.96986338492599</v>
      </c>
      <c r="R36" s="53">
        <f t="shared" si="7"/>
        <v>43.652926065262449</v>
      </c>
      <c r="S36" s="346">
        <f t="shared" ref="S36:S67" si="13">(R36*100/Y$27)</f>
        <v>0.17631621660076738</v>
      </c>
      <c r="T36" s="93">
        <f t="shared" ref="T36:T67" si="14">S36*Y$15/100</f>
        <v>0.44079054150191843</v>
      </c>
      <c r="U36" s="194">
        <f>'Angulo Deriva (Moises)'!D38</f>
        <v>3.4855369338773183</v>
      </c>
      <c r="V36" s="150">
        <f>SQRT(POWER(Coriolis!D$10,2)+POWER(D36,2))</f>
        <v>1436.1840950312728</v>
      </c>
      <c r="X36" s="391">
        <f>(Coriolis!D9*100)/(Coriolis!D9-X32)-100</f>
        <v>3.2917585726607683</v>
      </c>
      <c r="Y36" s="392"/>
      <c r="Z36" s="136"/>
    </row>
    <row r="37" spans="1:26" ht="15.75" thickBot="1">
      <c r="A37" s="154">
        <v>33</v>
      </c>
      <c r="B37" s="102">
        <f t="shared" si="3"/>
        <v>5342.3315178123512</v>
      </c>
      <c r="C37" s="102">
        <f t="shared" si="10"/>
        <v>3666663</v>
      </c>
      <c r="D37" s="102">
        <f t="shared" si="12"/>
        <v>1398.6191207833742</v>
      </c>
      <c r="E37" s="102">
        <f t="shared" si="8"/>
        <v>15.638548391799759</v>
      </c>
      <c r="F37" s="122">
        <f t="shared" si="9"/>
        <v>4.3440412199443781</v>
      </c>
      <c r="G37" s="217">
        <f>2*Coriolis!$D$10/3.6*Coriolis!$D$8*SIN(RADIANS('VELOCIDAD TANGENCIAL'!A37))</f>
        <v>5.4982218316492011E-3</v>
      </c>
      <c r="H37" s="227">
        <f t="shared" si="11"/>
        <v>5.6069975847942099E-4</v>
      </c>
      <c r="I37" s="252">
        <f t="shared" si="4"/>
        <v>3.2125726368268569E-2</v>
      </c>
      <c r="J37" s="217">
        <f t="shared" ref="J37:J68" si="15">SIN(RADIANS(A37))/120</f>
        <v>4.538658625125226E-3</v>
      </c>
      <c r="K37" s="122">
        <f>DEGREES(ATAN(RADIANS(J37)*Coriolis!D$10*(1000/3600)/9.806))</f>
        <v>3.2142014448462312E-2</v>
      </c>
      <c r="L37" s="102">
        <f>G37*((112800/(Coriolis!$D$10/3.6))^2/2)+L36</f>
        <v>126724.90259800757</v>
      </c>
      <c r="M37" s="102">
        <f>G37*((112800/(Coriolis!$D$10/3.6))^2/2)</f>
        <v>7253.2967481642499</v>
      </c>
      <c r="N37" s="162">
        <f t="shared" ref="N37:N68" si="16">F37/111111*Y$94</f>
        <v>2.7150284774937138E-3</v>
      </c>
      <c r="O37" s="102">
        <f>((Coriolis!D$10/3.6)/RADIANS(J37))/1000</f>
        <v>876.662887856564</v>
      </c>
      <c r="P37" s="102">
        <f>((Y$15/3600)/(Coriolis!D$8*SIN(RADIANS(A37))))/2</f>
        <v>877.1073652281151</v>
      </c>
      <c r="Q37" s="149">
        <f>(2*Coriolis!D$9*(Coriolis!D$10*1000/3600)*Coriolis!D$8*SIN(RADIANS(A37)))</f>
        <v>439.85774653193602</v>
      </c>
      <c r="R37" s="149">
        <f t="shared" si="7"/>
        <v>44.865490146257471</v>
      </c>
      <c r="S37" s="347">
        <f t="shared" si="13"/>
        <v>0.18121381981818743</v>
      </c>
      <c r="T37" s="102">
        <f t="shared" si="14"/>
        <v>0.45303454954546857</v>
      </c>
      <c r="U37" s="149">
        <f>'Angulo Deriva (Moises)'!D39</f>
        <v>3.584273251484932</v>
      </c>
      <c r="V37" s="150">
        <f>SQRT(POWER(Coriolis!D$10,2)+POWER(D37,2))</f>
        <v>1420.7869104904009</v>
      </c>
      <c r="X37" s="393"/>
      <c r="Y37" s="394"/>
      <c r="Z37" s="136"/>
    </row>
    <row r="38" spans="1:26">
      <c r="A38" s="40">
        <v>34</v>
      </c>
      <c r="B38" s="41">
        <f t="shared" si="3"/>
        <v>5280.9693371756148</v>
      </c>
      <c r="C38" s="35">
        <f t="shared" si="10"/>
        <v>3777774</v>
      </c>
      <c r="D38" s="41">
        <f t="shared" si="12"/>
        <v>1382.5545394586559</v>
      </c>
      <c r="E38" s="35">
        <f t="shared" si="8"/>
        <v>16.064581324718347</v>
      </c>
      <c r="F38" s="121">
        <f t="shared" si="9"/>
        <v>4.4623837013106522</v>
      </c>
      <c r="G38" s="216">
        <f>2*Coriolis!$D$10/3.6*Coriolis!$D$8*SIN(RADIANS('VELOCIDAD TANGENCIAL'!A38))</f>
        <v>5.645145559354435E-3</v>
      </c>
      <c r="H38" s="248">
        <f t="shared" si="11"/>
        <v>5.7568280230006481E-4</v>
      </c>
      <c r="I38" s="252">
        <f t="shared" si="4"/>
        <v>3.2984191266287009E-2</v>
      </c>
      <c r="J38" s="217">
        <f t="shared" si="15"/>
        <v>4.6599408622562243E-3</v>
      </c>
      <c r="K38" s="122">
        <f>DEGREES(ATAN(RADIANS(J38)*Coriolis!D$10*(1000/3600)/9.806))</f>
        <v>3.3000914596997416E-2</v>
      </c>
      <c r="L38" s="35">
        <f>G38*((112800/(Coriolis!$D$10/3.6))^2/2)+L37</f>
        <v>134172.02226365727</v>
      </c>
      <c r="M38" s="35">
        <f>G38*((112800/(Coriolis!$D$10/3.6))^2/2)</f>
        <v>7447.1196656497177</v>
      </c>
      <c r="N38" s="159">
        <f t="shared" si="16"/>
        <v>2.7889926023117596E-3</v>
      </c>
      <c r="O38" s="342">
        <f>((Coriolis!D$10/3.6)/RADIANS(J38))/1000</f>
        <v>853.84636734872947</v>
      </c>
      <c r="P38" s="342">
        <f>((Y$15/3600)/(Coriolis!D$8*SIN(RADIANS(A38))))/2</f>
        <v>854.27927650266361</v>
      </c>
      <c r="Q38" s="53">
        <f>(2*Coriolis!D$9*(Coriolis!D$10*1000/3600)*Coriolis!D$8*SIN(RADIANS(A38)))</f>
        <v>451.61164474835476</v>
      </c>
      <c r="R38" s="53">
        <f t="shared" si="7"/>
        <v>46.064387764332182</v>
      </c>
      <c r="S38" s="346">
        <f t="shared" si="13"/>
        <v>0.18605622355063317</v>
      </c>
      <c r="T38" s="93">
        <f t="shared" si="14"/>
        <v>0.46514055887658295</v>
      </c>
      <c r="U38" s="194">
        <f>'Angulo Deriva (Moises)'!D40</f>
        <v>3.681917764738635</v>
      </c>
      <c r="V38" s="150">
        <f>SQRT(POWER(Coriolis!D$10,2)+POWER(D38,2))</f>
        <v>1404.9758199263558</v>
      </c>
      <c r="X38" s="2"/>
      <c r="Y38" s="2"/>
      <c r="Z38" s="136"/>
    </row>
    <row r="39" spans="1:26">
      <c r="A39" s="40">
        <v>35</v>
      </c>
      <c r="B39" s="41">
        <f t="shared" si="3"/>
        <v>5217.9985221208781</v>
      </c>
      <c r="C39" s="35">
        <f t="shared" si="10"/>
        <v>3888885</v>
      </c>
      <c r="D39" s="41">
        <f t="shared" si="12"/>
        <v>1366.0688186281122</v>
      </c>
      <c r="E39" s="35">
        <f t="shared" si="8"/>
        <v>16.485720830543642</v>
      </c>
      <c r="F39" s="121">
        <f t="shared" si="9"/>
        <v>4.5793668973732338</v>
      </c>
      <c r="G39" s="216">
        <f>2*Coriolis!$D$10/3.6*Coriolis!$D$8*SIN(RADIANS('VELOCIDAD TANGENCIAL'!A39))</f>
        <v>5.7903497210365354E-3</v>
      </c>
      <c r="H39" s="248">
        <f t="shared" si="11"/>
        <v>5.9049048756236347E-4</v>
      </c>
      <c r="I39" s="252">
        <f t="shared" si="4"/>
        <v>3.3832608847705767E-2</v>
      </c>
      <c r="J39" s="217">
        <f t="shared" si="15"/>
        <v>4.7798036362587167E-3</v>
      </c>
      <c r="K39" s="122">
        <f>DEGREES(ATAN(RADIANS(J39)*Coriolis!D$10*(1000/3600)/9.806))</f>
        <v>3.3849762334825381E-2</v>
      </c>
      <c r="L39" s="35">
        <f>G39*((112800/(Coriolis!$D$10/3.6))^2/2)+L38</f>
        <v>141810.69638200043</v>
      </c>
      <c r="M39" s="35">
        <f>G39*((112800/(Coriolis!$D$10/3.6))^2/2)</f>
        <v>7638.6741183431595</v>
      </c>
      <c r="N39" s="159">
        <f t="shared" si="16"/>
        <v>2.8621071729654436E-3</v>
      </c>
      <c r="O39" s="342">
        <f>((Coriolis!D$10/3.6)/RADIANS(J39))/1000</f>
        <v>832.43452662246955</v>
      </c>
      <c r="P39" s="342">
        <f>((Y$15/3600)/(Coriolis!D$8*SIN(RADIANS(A39))))/2</f>
        <v>832.85657974631727</v>
      </c>
      <c r="Q39" s="53">
        <f>(2*Coriolis!D$9*(Coriolis!D$10*1000/3600)*Coriolis!D$8*SIN(RADIANS(A39)))</f>
        <v>463.22797768292276</v>
      </c>
      <c r="R39" s="53">
        <f t="shared" si="7"/>
        <v>47.249253723658121</v>
      </c>
      <c r="S39" s="346">
        <f t="shared" si="13"/>
        <v>0.19084195275501825</v>
      </c>
      <c r="T39" s="93">
        <f t="shared" si="14"/>
        <v>0.47710488188754563</v>
      </c>
      <c r="U39" s="194">
        <f>'Angulo Deriva (Moises)'!D41</f>
        <v>3.7784407301735019</v>
      </c>
      <c r="V39" s="150">
        <f>SQRT(POWER(Coriolis!D$10,2)+POWER(D39,2))</f>
        <v>1388.7562843162964</v>
      </c>
      <c r="X39" s="2"/>
      <c r="Y39" s="2"/>
      <c r="Z39" s="136"/>
    </row>
    <row r="40" spans="1:26">
      <c r="A40" s="40">
        <v>36</v>
      </c>
      <c r="B40" s="41">
        <f t="shared" si="3"/>
        <v>5153.4382541684154</v>
      </c>
      <c r="C40" s="35">
        <f t="shared" si="10"/>
        <v>3999996</v>
      </c>
      <c r="D40" s="41">
        <f t="shared" si="12"/>
        <v>1349.1669800020086</v>
      </c>
      <c r="E40" s="35">
        <f t="shared" si="8"/>
        <v>16.901838626103654</v>
      </c>
      <c r="F40" s="121">
        <f t="shared" si="9"/>
        <v>4.6949551739176814</v>
      </c>
      <c r="G40" s="216">
        <f>2*Coriolis!$D$10/3.6*Coriolis!$D$8*SIN(RADIANS('VELOCIDAD TANGENCIAL'!A40))</f>
        <v>5.9337900861012325E-3</v>
      </c>
      <c r="H40" s="248">
        <f t="shared" si="11"/>
        <v>6.0511830370194096E-4</v>
      </c>
      <c r="I40" s="252">
        <f t="shared" si="4"/>
        <v>3.4670720676465858E-2</v>
      </c>
      <c r="J40" s="217">
        <f t="shared" si="15"/>
        <v>4.8982104357706098E-3</v>
      </c>
      <c r="K40" s="122">
        <f>DEGREES(ATAN(RADIANS(J40)*Coriolis!D$10*(1000/3600)/9.806))</f>
        <v>3.468829909485769E-2</v>
      </c>
      <c r="L40" s="35">
        <f>G40*((112800/(Coriolis!$D$10/3.6))^2/2)+L39</f>
        <v>149638.59813890309</v>
      </c>
      <c r="M40" s="35">
        <f>G40*((112800/(Coriolis!$D$10/3.6))^2/2)</f>
        <v>7827.9017569026582</v>
      </c>
      <c r="N40" s="159">
        <f t="shared" si="16"/>
        <v>2.934349918048469E-3</v>
      </c>
      <c r="O40" s="342">
        <f>((Coriolis!D$10/3.6)/RADIANS(J40))/1000</f>
        <v>812.3116859660621</v>
      </c>
      <c r="P40" s="342">
        <f>((Y$15/3600)/(Coriolis!D$8*SIN(RADIANS(A40))))/2</f>
        <v>812.7235365965148</v>
      </c>
      <c r="Q40" s="53">
        <f>(2*Coriolis!D$9*(Coriolis!D$10*1000/3600)*Coriolis!D$8*SIN(RADIANS(A40)))</f>
        <v>474.70320688809846</v>
      </c>
      <c r="R40" s="53">
        <f t="shared" si="7"/>
        <v>48.419727102586037</v>
      </c>
      <c r="S40" s="346">
        <f t="shared" si="13"/>
        <v>0.19556954965186663</v>
      </c>
      <c r="T40" s="93">
        <f t="shared" si="14"/>
        <v>0.48892387412966654</v>
      </c>
      <c r="U40" s="194">
        <f>'Angulo Deriva (Moises)'!D42</f>
        <v>3.8738127459594871</v>
      </c>
      <c r="V40" s="150">
        <f>SQRT(POWER(Coriolis!D$10,2)+POWER(D40,2))</f>
        <v>1372.1339365848148</v>
      </c>
      <c r="X40" s="2"/>
      <c r="Y40" s="2"/>
      <c r="Z40" s="136"/>
    </row>
    <row r="41" spans="1:26">
      <c r="A41" s="40">
        <v>37</v>
      </c>
      <c r="B41" s="41">
        <f t="shared" si="3"/>
        <v>5087.3081990012552</v>
      </c>
      <c r="C41" s="35">
        <f t="shared" si="10"/>
        <v>4111107</v>
      </c>
      <c r="D41" s="41">
        <f t="shared" si="12"/>
        <v>1331.8541720441219</v>
      </c>
      <c r="E41" s="35">
        <f t="shared" si="8"/>
        <v>17.312807957886662</v>
      </c>
      <c r="F41" s="121">
        <f t="shared" si="9"/>
        <v>4.8091133216351842</v>
      </c>
      <c r="G41" s="216">
        <f>2*Coriolis!$D$10/3.6*Coriolis!$D$8*SIN(RADIANS('VELOCIDAD TANGENCIAL'!A41))</f>
        <v>6.0754229612237859E-3</v>
      </c>
      <c r="H41" s="248">
        <f t="shared" si="11"/>
        <v>6.1956179494429813E-4</v>
      </c>
      <c r="I41" s="252">
        <f t="shared" si="4"/>
        <v>3.5498271455773993E-2</v>
      </c>
      <c r="J41" s="217">
        <f t="shared" si="15"/>
        <v>5.0151251929337354E-3</v>
      </c>
      <c r="K41" s="122">
        <f>DEGREES(ATAN(RADIANS(J41)*Coriolis!D$10*(1000/3600)/9.806))</f>
        <v>3.5516269450863128E-2</v>
      </c>
      <c r="L41" s="35">
        <f>G41*((112800/(Coriolis!$D$10/3.6))^2/2)+L40</f>
        <v>157653.34307965951</v>
      </c>
      <c r="M41" s="35">
        <f>G41*((112800/(Coriolis!$D$10/3.6))^2/2)</f>
        <v>8014.7449407564154</v>
      </c>
      <c r="N41" s="159">
        <f t="shared" si="16"/>
        <v>3.0056988317208218E-3</v>
      </c>
      <c r="O41" s="342">
        <f>((Coriolis!D$10/3.6)/RADIANS(J41))/1000</f>
        <v>793.37472629867329</v>
      </c>
      <c r="P41" s="342">
        <f>((Y$15/3600)/(Coriolis!D$8*SIN(RADIANS(A41))))/2</f>
        <v>793.77697568995563</v>
      </c>
      <c r="Q41" s="53">
        <f>(2*Coriolis!D$9*(Coriolis!D$10*1000/3600)*Coriolis!D$8*SIN(RADIANS(A41)))</f>
        <v>486.0338368979028</v>
      </c>
      <c r="R41" s="53">
        <f t="shared" si="7"/>
        <v>49.575451363586083</v>
      </c>
      <c r="S41" s="346">
        <f t="shared" si="13"/>
        <v>0.2002375741693663</v>
      </c>
      <c r="T41" s="93">
        <f t="shared" si="14"/>
        <v>0.50059393542341579</v>
      </c>
      <c r="U41" s="194">
        <f>'Angulo Deriva (Moises)'!D43</f>
        <v>3.9680047608566551</v>
      </c>
      <c r="V41" s="150">
        <f>SQRT(POWER(Coriolis!D$10,2)+POWER(D41,2))</f>
        <v>1355.1145839342639</v>
      </c>
      <c r="X41" s="2"/>
      <c r="Y41" s="2"/>
      <c r="Z41" s="136"/>
    </row>
    <row r="42" spans="1:26">
      <c r="A42" s="40">
        <v>38</v>
      </c>
      <c r="B42" s="41">
        <f t="shared" si="3"/>
        <v>5019.6285004748188</v>
      </c>
      <c r="C42" s="35">
        <f t="shared" si="10"/>
        <v>4222218</v>
      </c>
      <c r="D42" s="41">
        <f t="shared" si="12"/>
        <v>1314.1356684034699</v>
      </c>
      <c r="E42" s="35">
        <f t="shared" si="8"/>
        <v>17.718503640651988</v>
      </c>
      <c r="F42" s="121">
        <f t="shared" si="9"/>
        <v>4.9218065668477742</v>
      </c>
      <c r="G42" s="216">
        <f>2*Coriolis!$D$10/3.6*Coriolis!$D$8*SIN(RADIANS('VELOCIDAD TANGENCIAL'!A42))</f>
        <v>6.2152052036584084E-3</v>
      </c>
      <c r="H42" s="248">
        <f t="shared" si="11"/>
        <v>6.3381656166208527E-4</v>
      </c>
      <c r="I42" s="252">
        <f t="shared" si="4"/>
        <v>3.6315009105867921E-2</v>
      </c>
      <c r="J42" s="217">
        <f t="shared" si="15"/>
        <v>5.1305122943804855E-3</v>
      </c>
      <c r="K42" s="122">
        <f>DEGREES(ATAN(RADIANS(J42)*Coriolis!D$10*(1000/3600)/9.806))</f>
        <v>3.6333421195272705E-2</v>
      </c>
      <c r="L42" s="35">
        <f>G42*((112800/(Coriolis!$D$10/3.6))^2/2)+L41</f>
        <v>165852.48983532016</v>
      </c>
      <c r="M42" s="35">
        <f>G42*((112800/(Coriolis!$D$10/3.6))^2/2)</f>
        <v>8199.1467556606422</v>
      </c>
      <c r="N42" s="159">
        <f t="shared" si="16"/>
        <v>3.0761321804120396E-3</v>
      </c>
      <c r="O42" s="342">
        <f>((Coriolis!D$10/3.6)/RADIANS(J42))/1000</f>
        <v>775.53143799216571</v>
      </c>
      <c r="P42" s="342">
        <f>((Y$15/3600)/(Coriolis!D$8*SIN(RADIANS(A42))))/2</f>
        <v>775.9246406472439</v>
      </c>
      <c r="Q42" s="53">
        <f>(2*Coriolis!D$9*(Coriolis!D$10*1000/3600)*Coriolis!D$8*SIN(RADIANS(A42)))</f>
        <v>497.21641629267259</v>
      </c>
      <c r="R42" s="53">
        <f t="shared" si="7"/>
        <v>50.7160744618526</v>
      </c>
      <c r="S42" s="346">
        <f t="shared" si="13"/>
        <v>0.20484460438202909</v>
      </c>
      <c r="T42" s="93">
        <f t="shared" si="14"/>
        <v>0.51211151095507268</v>
      </c>
      <c r="U42" s="194">
        <f>'Angulo Deriva (Moises)'!D44</f>
        <v>4.0609880830645624</v>
      </c>
      <c r="V42" s="150">
        <f>SQRT(POWER(Coriolis!D$10,2)+POWER(D42,2))</f>
        <v>1337.7042105675807</v>
      </c>
      <c r="X42" s="2"/>
      <c r="Y42" s="2"/>
      <c r="Z42" s="136"/>
    </row>
    <row r="43" spans="1:26">
      <c r="A43" s="42">
        <v>39</v>
      </c>
      <c r="B43" s="43">
        <f t="shared" si="3"/>
        <v>4950.4197744809044</v>
      </c>
      <c r="C43" s="35">
        <f t="shared" si="10"/>
        <v>4333329</v>
      </c>
      <c r="D43" s="43">
        <f t="shared" si="12"/>
        <v>1296.0168663079041</v>
      </c>
      <c r="E43" s="35">
        <f t="shared" si="8"/>
        <v>18.118802095565798</v>
      </c>
      <c r="F43" s="121">
        <f t="shared" si="9"/>
        <v>5.0330005821016099</v>
      </c>
      <c r="G43" s="216">
        <f>2*Coriolis!$D$10/3.6*Coriolis!$D$8*SIN(RADIANS('VELOCIDAD TANGENCIAL'!A43))</f>
        <v>6.3530942343799504E-3</v>
      </c>
      <c r="H43" s="248">
        <f t="shared" si="11"/>
        <v>6.4787826171527137E-4</v>
      </c>
      <c r="I43" s="252">
        <f t="shared" si="4"/>
        <v>3.7120684840801832E-2</v>
      </c>
      <c r="J43" s="217">
        <f t="shared" si="15"/>
        <v>5.2443365920819785E-3</v>
      </c>
      <c r="K43" s="122">
        <f>DEGREES(ATAN(RADIANS(J43)*Coriolis!D$10*(1000/3600)/9.806))</f>
        <v>3.7139505416003797E-2</v>
      </c>
      <c r="L43" s="35">
        <f>G43*((112800/(Coriolis!$D$10/3.6))^2/2)+L42</f>
        <v>174233.54086635634</v>
      </c>
      <c r="M43" s="35">
        <f>G43*((112800/(Coriolis!$D$10/3.6))^2/2)</f>
        <v>8381.0510310361751</v>
      </c>
      <c r="N43" s="159">
        <f t="shared" si="16"/>
        <v>3.1456285094420156E-3</v>
      </c>
      <c r="O43" s="342">
        <f>((Coriolis!D$10/3.6)/RADIANS(J43))/1000</f>
        <v>758.69912379475784</v>
      </c>
      <c r="P43" s="342">
        <f>((Y$15/3600)/(Coriolis!D$8*SIN(RADIANS(A43))))/2</f>
        <v>759.0837922882157</v>
      </c>
      <c r="Q43" s="53">
        <f>(2*Coriolis!D$9*(Coriolis!D$10*1000/3600)*Coriolis!D$8*SIN(RADIANS(A43)))</f>
        <v>508.24753875039596</v>
      </c>
      <c r="R43" s="53">
        <f t="shared" si="7"/>
        <v>51.841248952540383</v>
      </c>
      <c r="S43" s="346">
        <f t="shared" si="13"/>
        <v>0.20938923694382278</v>
      </c>
      <c r="T43" s="93">
        <f t="shared" si="14"/>
        <v>0.52347309235955697</v>
      </c>
      <c r="U43" s="194">
        <f>'Angulo Deriva (Moises)'!D45</f>
        <v>4.1527343889627906</v>
      </c>
      <c r="V43" s="150">
        <f>SQRT(POWER(Coriolis!D$10,2)+POWER(D43,2))</f>
        <v>1319.9089808598771</v>
      </c>
      <c r="X43" s="2"/>
      <c r="Y43" s="2"/>
      <c r="Z43" s="136"/>
    </row>
    <row r="44" spans="1:26">
      <c r="A44" s="42">
        <v>40</v>
      </c>
      <c r="B44" s="43">
        <f t="shared" si="3"/>
        <v>4879.7031026678897</v>
      </c>
      <c r="C44" s="35">
        <f t="shared" si="10"/>
        <v>4444440</v>
      </c>
      <c r="D44" s="43">
        <f t="shared" si="12"/>
        <v>1277.5032849200636</v>
      </c>
      <c r="E44" s="35">
        <f t="shared" si="8"/>
        <v>18.513581387840532</v>
      </c>
      <c r="F44" s="121">
        <f t="shared" si="9"/>
        <v>5.1426614966223694</v>
      </c>
      <c r="G44" s="216">
        <f>2*Coriolis!$D$10/3.6*Coriolis!$D$8*SIN(RADIANS('VELOCIDAD TANGENCIAL'!A44))</f>
        <v>6.4890480510538954E-3</v>
      </c>
      <c r="H44" s="248">
        <f t="shared" si="11"/>
        <v>6.6174261177380132E-4</v>
      </c>
      <c r="I44" s="252">
        <f t="shared" si="4"/>
        <v>3.7915053244228156E-2</v>
      </c>
      <c r="J44" s="217">
        <f t="shared" si="15"/>
        <v>5.3565634140544938E-3</v>
      </c>
      <c r="K44" s="122">
        <f>DEGREES(ATAN(RADIANS(J44)*Coriolis!D$10*(1000/3600)/9.806))</f>
        <v>3.793427657228058E-2</v>
      </c>
      <c r="L44" s="35">
        <f>G44*((112800/(Coriolis!$D$10/3.6))^2/2)+L43</f>
        <v>182793.94322343494</v>
      </c>
      <c r="M44" s="35">
        <f>G44*((112800/(Coriolis!$D$10/3.6))^2/2)</f>
        <v>8560.4023570785903</v>
      </c>
      <c r="N44" s="159">
        <f t="shared" si="16"/>
        <v>3.2141666495556303E-3</v>
      </c>
      <c r="O44" s="342">
        <f>((Coriolis!D$10/3.6)/RADIANS(J44))/1000</f>
        <v>742.80341139202369</v>
      </c>
      <c r="P44" s="342">
        <f>((Y$15/3600)/(Coriolis!D$8*SIN(RADIANS(A44))))/2</f>
        <v>743.18002059089349</v>
      </c>
      <c r="Q44" s="53">
        <f>(2*Coriolis!D$9*(Coriolis!D$10*1000/3600)*Coriolis!D$8*SIN(RADIANS(A44)))</f>
        <v>519.12384408431149</v>
      </c>
      <c r="R44" s="53">
        <f t="shared" si="7"/>
        <v>52.950632096599769</v>
      </c>
      <c r="S44" s="346">
        <f t="shared" si="13"/>
        <v>0.21387008751564432</v>
      </c>
      <c r="T44" s="93">
        <f t="shared" si="14"/>
        <v>0.53467521878911084</v>
      </c>
      <c r="U44" s="194">
        <f>'Angulo Deriva (Moises)'!D46</f>
        <v>4.2432157317377026</v>
      </c>
      <c r="V44" s="150">
        <f>SQRT(POWER(Coriolis!D$10,2)+POWER(D44,2))</f>
        <v>1301.7352430435128</v>
      </c>
      <c r="X44" s="2"/>
      <c r="Y44" s="2"/>
      <c r="Z44" s="136"/>
    </row>
    <row r="45" spans="1:26">
      <c r="A45" s="42">
        <v>41</v>
      </c>
      <c r="B45" s="43">
        <f t="shared" si="3"/>
        <v>4807.5000260190582</v>
      </c>
      <c r="C45" s="35">
        <f t="shared" si="10"/>
        <v>4555551</v>
      </c>
      <c r="D45" s="43">
        <f t="shared" si="12"/>
        <v>1258.6005636561842</v>
      </c>
      <c r="E45" s="35">
        <f t="shared" si="8"/>
        <v>18.902721263879357</v>
      </c>
      <c r="F45" s="121">
        <f t="shared" si="9"/>
        <v>5.2507559066331551</v>
      </c>
      <c r="G45" s="216">
        <f>2*Coriolis!$D$10/3.6*Coriolis!$D$8*SIN(RADIANS('VELOCIDAD TANGENCIAL'!A45))</f>
        <v>6.6230252408306699E-3</v>
      </c>
      <c r="H45" s="248">
        <f t="shared" si="11"/>
        <v>6.7540538862234049E-4</v>
      </c>
      <c r="I45" s="252">
        <f t="shared" si="4"/>
        <v>3.8697872344153075E-2</v>
      </c>
      <c r="J45" s="217">
        <f t="shared" si="15"/>
        <v>5.4671585749208936E-3</v>
      </c>
      <c r="K45" s="122">
        <f>DEGREES(ATAN(RADIANS(J45)*Coriolis!D$10*(1000/3600)/9.806))</f>
        <v>3.8717492569427282E-2</v>
      </c>
      <c r="L45" s="35">
        <f>G45*((112800/(Coriolis!$D$10/3.6))^2/2)+L44</f>
        <v>191531.08932507149</v>
      </c>
      <c r="M45" s="35">
        <f>G45*((112800/(Coriolis!$D$10/3.6))^2/2)</f>
        <v>8737.1461016365611</v>
      </c>
      <c r="N45" s="159">
        <f t="shared" si="16"/>
        <v>3.2817257233714449E-3</v>
      </c>
      <c r="O45" s="342">
        <f>((Coriolis!D$10/3.6)/RADIANS(J45))/1000</f>
        <v>727.77723981692907</v>
      </c>
      <c r="P45" s="342">
        <f>((Y$15/3600)/(Coriolis!D$8*SIN(RADIANS(A45))))/2</f>
        <v>728.14623058762231</v>
      </c>
      <c r="Q45" s="53">
        <f>(2*Coriolis!D$9*(Coriolis!D$10*1000/3600)*Coriolis!D$8*SIN(RADIANS(A45)))</f>
        <v>529.84201926645346</v>
      </c>
      <c r="R45" s="53">
        <f t="shared" si="7"/>
        <v>54.043885965178248</v>
      </c>
      <c r="S45" s="346">
        <f t="shared" si="13"/>
        <v>0.21828579118700259</v>
      </c>
      <c r="T45" s="93">
        <f t="shared" si="14"/>
        <v>0.54571447796750649</v>
      </c>
      <c r="U45" s="194">
        <f>'Angulo Deriva (Moises)'!D47</f>
        <v>4.3324045498957551</v>
      </c>
      <c r="V45" s="150">
        <f>SQRT(POWER(Coriolis!D$10,2)+POWER(D45,2))</f>
        <v>1283.1895334811863</v>
      </c>
      <c r="X45" s="2"/>
      <c r="Y45" s="2"/>
      <c r="Z45" s="136"/>
    </row>
    <row r="46" spans="1:26">
      <c r="A46" s="42">
        <v>42</v>
      </c>
      <c r="B46" s="43">
        <f t="shared" si="3"/>
        <v>4733.8325382910016</v>
      </c>
      <c r="C46" s="35">
        <f t="shared" si="10"/>
        <v>4666662</v>
      </c>
      <c r="D46" s="43">
        <f t="shared" si="12"/>
        <v>1239.3144604682777</v>
      </c>
      <c r="E46" s="35">
        <f t="shared" si="8"/>
        <v>19.286103187906519</v>
      </c>
      <c r="F46" s="121">
        <f t="shared" si="9"/>
        <v>5.3572508855295888</v>
      </c>
      <c r="G46" s="216">
        <f>2*Coriolis!$D$10/3.6*Coriolis!$D$8*SIN(RADIANS('VELOCIDAD TANGENCIAL'!A46))</f>
        <v>6.7549849929604009E-3</v>
      </c>
      <c r="H46" s="248">
        <f t="shared" si="11"/>
        <v>6.8886243044670632E-4</v>
      </c>
      <c r="I46" s="252">
        <f t="shared" si="4"/>
        <v>3.946890368664261E-2</v>
      </c>
      <c r="J46" s="217">
        <f t="shared" si="15"/>
        <v>5.5760883863238183E-3</v>
      </c>
      <c r="K46" s="122">
        <f>DEGREES(ATAN(RADIANS(J46)*Coriolis!D$10*(1000/3600)/9.806))</f>
        <v>3.9488914832611709E-2</v>
      </c>
      <c r="L46" s="35">
        <f>G46*((112800/(Coriolis!$D$10/3.6))^2/2)+L45</f>
        <v>200442.31775192483</v>
      </c>
      <c r="M46" s="35">
        <f>G46*((112800/(Coriolis!$D$10/3.6))^2/2)</f>
        <v>8911.2284268533367</v>
      </c>
      <c r="N46" s="159">
        <f t="shared" si="16"/>
        <v>3.3482851517411447E-3</v>
      </c>
      <c r="O46" s="342">
        <f>((Coriolis!D$10/3.6)/RADIANS(J46))/1000</f>
        <v>713.55999073762166</v>
      </c>
      <c r="P46" s="342">
        <f>((Y$15/3600)/(Coriolis!D$8*SIN(RADIANS(A46))))/2</f>
        <v>713.92177321241343</v>
      </c>
      <c r="Q46" s="53">
        <f>(2*Coriolis!D$9*(Coriolis!D$10*1000/3600)*Coriolis!D$8*SIN(RADIANS(A46)))</f>
        <v>540.39879943683195</v>
      </c>
      <c r="R46" s="53">
        <f t="shared" si="7"/>
        <v>55.120677542556855</v>
      </c>
      <c r="S46" s="346">
        <f t="shared" si="13"/>
        <v>0.22263500289178337</v>
      </c>
      <c r="T46" s="93">
        <f t="shared" si="14"/>
        <v>0.55658750722945838</v>
      </c>
      <c r="U46" s="194">
        <f>'Angulo Deriva (Moises)'!D48</f>
        <v>4.4202736756589838</v>
      </c>
      <c r="V46" s="150">
        <f>SQRT(POWER(Coriolis!D$10,2)+POWER(D46,2))</f>
        <v>1264.2785816131579</v>
      </c>
      <c r="X46" s="2"/>
      <c r="Y46" s="2"/>
      <c r="Z46" s="136"/>
    </row>
    <row r="47" spans="1:26">
      <c r="A47" s="42">
        <v>43</v>
      </c>
      <c r="B47" s="43">
        <f t="shared" si="3"/>
        <v>4658.7230793141161</v>
      </c>
      <c r="C47" s="35">
        <f t="shared" si="10"/>
        <v>4777773</v>
      </c>
      <c r="D47" s="43">
        <f t="shared" si="12"/>
        <v>1219.6508500902039</v>
      </c>
      <c r="E47" s="35">
        <f t="shared" si="8"/>
        <v>19.663610378073827</v>
      </c>
      <c r="F47" s="121">
        <f t="shared" si="9"/>
        <v>5.4621139939093961</v>
      </c>
      <c r="G47" s="216">
        <f>2*Coriolis!$D$10/3.6*Coriolis!$D$8*SIN(RADIANS('VELOCIDAD TANGENCIAL'!A47))</f>
        <v>6.884887111224266E-3</v>
      </c>
      <c r="H47" s="248">
        <f t="shared" si="11"/>
        <v>7.0210963810159763E-4</v>
      </c>
      <c r="I47" s="252">
        <f t="shared" si="4"/>
        <v>4.0227912408457037E-2</v>
      </c>
      <c r="J47" s="217">
        <f t="shared" si="15"/>
        <v>5.6833196671874876E-3</v>
      </c>
      <c r="K47" s="122">
        <f>DEGREES(ATAN(RADIANS(J47)*Coriolis!D$10*(1000/3600)/9.806))</f>
        <v>4.0248308379516505E-2</v>
      </c>
      <c r="L47" s="35">
        <f>G47*((112800/(Coriolis!$D$10/3.6))^2/2)+L46</f>
        <v>209524.91405749111</v>
      </c>
      <c r="M47" s="35">
        <f>G47*((112800/(Coriolis!$D$10/3.6))^2/2)</f>
        <v>9082.5963055662851</v>
      </c>
      <c r="N47" s="159">
        <f t="shared" si="16"/>
        <v>3.4138246600180326E-3</v>
      </c>
      <c r="O47" s="342">
        <f>((Coriolis!D$10/3.6)/RADIANS(J47))/1000</f>
        <v>700.09674104191538</v>
      </c>
      <c r="P47" s="342">
        <f>((Y$15/3600)/(Coriolis!D$8*SIN(RADIANS(A47))))/2</f>
        <v>700.4516975064812</v>
      </c>
      <c r="Q47" s="53">
        <f>(2*Coriolis!D$9*(Coriolis!D$10*1000/3600)*Coriolis!D$8*SIN(RADIANS(A47)))</f>
        <v>550.79096889794118</v>
      </c>
      <c r="R47" s="53">
        <f t="shared" si="7"/>
        <v>56.18067882759</v>
      </c>
      <c r="S47" s="346">
        <f t="shared" si="13"/>
        <v>0.22691639781796955</v>
      </c>
      <c r="T47" s="93">
        <f t="shared" si="14"/>
        <v>0.56729099454492382</v>
      </c>
      <c r="U47" s="194">
        <f>'Angulo Deriva (Moises)'!D49</f>
        <v>4.5067963432404206</v>
      </c>
      <c r="V47" s="150">
        <f>SQRT(POWER(Coriolis!D$10,2)+POWER(D47,2))</f>
        <v>1245.0093156783032</v>
      </c>
      <c r="X47" s="2"/>
      <c r="Y47" s="2"/>
      <c r="Z47" s="136"/>
    </row>
    <row r="48" spans="1:26">
      <c r="A48" s="42">
        <v>44</v>
      </c>
      <c r="B48" s="43">
        <f t="shared" si="3"/>
        <v>4582.194528157208</v>
      </c>
      <c r="C48" s="35">
        <f t="shared" si="10"/>
        <v>4888884</v>
      </c>
      <c r="D48" s="43">
        <f t="shared" si="12"/>
        <v>1199.6157222481695</v>
      </c>
      <c r="E48" s="35">
        <f t="shared" si="8"/>
        <v>20.035127842034399</v>
      </c>
      <c r="F48" s="121">
        <f t="shared" si="9"/>
        <v>5.5653132894539992</v>
      </c>
      <c r="G48" s="216">
        <f>2*Coriolis!$D$10/3.6*Coriolis!$D$8*SIN(RADIANS('VELOCIDAD TANGENCIAL'!A48))</f>
        <v>7.0126920261786539E-3</v>
      </c>
      <c r="H48" s="248">
        <f t="shared" si="11"/>
        <v>7.1514297635923455E-4</v>
      </c>
      <c r="I48" s="252">
        <f t="shared" si="4"/>
        <v>4.0974667308591547E-2</v>
      </c>
      <c r="J48" s="217">
        <f t="shared" si="15"/>
        <v>5.788819753824977E-3</v>
      </c>
      <c r="K48" s="122">
        <f>DEGREES(ATAN(RADIANS(J48)*Coriolis!D$10*(1000/3600)/9.806))</f>
        <v>4.0995441891916E-2</v>
      </c>
      <c r="L48" s="35">
        <f>G48*((112800/(Coriolis!$D$10/3.6))^2/2)+L47</f>
        <v>218776.11159495058</v>
      </c>
      <c r="M48" s="35">
        <f>G48*((112800/(Coriolis!$D$10/3.6))^2/2)</f>
        <v>9251.1975374594713</v>
      </c>
      <c r="N48" s="159">
        <f t="shared" si="16"/>
        <v>3.4783242842330335E-3</v>
      </c>
      <c r="O48" s="342">
        <f>((Coriolis!D$10/3.6)/RADIANS(J48))/1000</f>
        <v>687.33761742509466</v>
      </c>
      <c r="P48" s="342">
        <f>((Y$15/3600)/(Coriolis!D$8*SIN(RADIANS(A48))))/2</f>
        <v>687.68610487881608</v>
      </c>
      <c r="Q48" s="53">
        <f>(2*Coriolis!D$9*(Coriolis!D$10*1000/3600)*Coriolis!D$8*SIN(RADIANS(A48)))</f>
        <v>561.01536209429219</v>
      </c>
      <c r="R48" s="53">
        <f t="shared" si="7"/>
        <v>57.223566933617796</v>
      </c>
      <c r="S48" s="346">
        <f t="shared" si="13"/>
        <v>0.23112867181119184</v>
      </c>
      <c r="T48" s="93">
        <f t="shared" si="14"/>
        <v>0.57782167952797958</v>
      </c>
      <c r="U48" s="194">
        <f>'Angulo Deriva (Moises)'!D50</f>
        <v>4.5919461969974131</v>
      </c>
      <c r="V48" s="150">
        <f>SQRT(POWER(Coriolis!D$10,2)+POWER(D48,2))</f>
        <v>1225.3888693247534</v>
      </c>
      <c r="X48" s="2"/>
      <c r="Y48" s="2"/>
      <c r="Z48" s="136"/>
    </row>
    <row r="49" spans="1:26">
      <c r="A49" s="42">
        <v>45</v>
      </c>
      <c r="B49" s="43">
        <f t="shared" si="3"/>
        <v>4504.270196158308</v>
      </c>
      <c r="C49" s="35">
        <f t="shared" si="10"/>
        <v>4999995</v>
      </c>
      <c r="D49" s="43">
        <f t="shared" si="12"/>
        <v>1179.2151798361997</v>
      </c>
      <c r="E49" s="35">
        <f t="shared" si="8"/>
        <v>20.400542411969809</v>
      </c>
      <c r="F49" s="121">
        <f t="shared" si="9"/>
        <v>5.6668173366582808</v>
      </c>
      <c r="G49" s="216">
        <f>2*Coriolis!$D$10/3.6*Coriolis!$D$8*SIN(RADIANS('VELOCIDAD TANGENCIAL'!A49))</f>
        <v>7.1383608072083946E-3</v>
      </c>
      <c r="H49" s="248">
        <f t="shared" si="11"/>
        <v>7.2795847513852695E-4</v>
      </c>
      <c r="I49" s="252">
        <f t="shared" si="4"/>
        <v>4.1708940918701136E-2</v>
      </c>
      <c r="J49" s="217">
        <f t="shared" si="15"/>
        <v>5.8925565098878951E-3</v>
      </c>
      <c r="K49" s="122">
        <f>DEGREES(ATAN(RADIANS(J49)*Coriolis!D$10*(1000/3600)/9.806))</f>
        <v>4.1730087786136891E-2</v>
      </c>
      <c r="L49" s="35">
        <f>G49*((112800/(Coriolis!$D$10/3.6))^2/2)+L48</f>
        <v>228193.09235991497</v>
      </c>
      <c r="M49" s="35">
        <f>G49*((112800/(Coriolis!$D$10/3.6))^2/2)</f>
        <v>9416.9807649643863</v>
      </c>
      <c r="N49" s="159">
        <f t="shared" si="16"/>
        <v>3.5417643771758029E-3</v>
      </c>
      <c r="O49" s="342">
        <f>((Coriolis!D$10/3.6)/RADIANS(J49))/1000</f>
        <v>675.23723711782964</v>
      </c>
      <c r="P49" s="342">
        <f>((Y$15/3600)/(Coriolis!D$8*SIN(RADIANS(A49))))/2</f>
        <v>675.57958955054312</v>
      </c>
      <c r="Q49" s="53">
        <f>(2*Coriolis!D$9*(Coriolis!D$10*1000/3600)*Coriolis!D$8*SIN(RADIANS(A49)))</f>
        <v>571.06886457667144</v>
      </c>
      <c r="R49" s="53">
        <f t="shared" si="7"/>
        <v>58.249024186820485</v>
      </c>
      <c r="S49" s="346">
        <f t="shared" si="13"/>
        <v>0.23527054177198681</v>
      </c>
      <c r="T49" s="93">
        <f t="shared" si="14"/>
        <v>0.58817635442996707</v>
      </c>
      <c r="U49" s="194">
        <f>'Angulo Deriva (Moises)'!D51</f>
        <v>4.6756972994596566</v>
      </c>
      <c r="V49" s="150">
        <f>SQRT(POWER(Coriolis!D$10,2)+POWER(D49,2))</f>
        <v>1205.4245892448523</v>
      </c>
      <c r="X49" s="2"/>
      <c r="Y49" s="2"/>
      <c r="Z49" s="136"/>
    </row>
    <row r="50" spans="1:26">
      <c r="A50" s="42">
        <v>46</v>
      </c>
      <c r="B50" s="43">
        <f t="shared" si="3"/>
        <v>4424.9738198238128</v>
      </c>
      <c r="C50" s="35">
        <f t="shared" si="10"/>
        <v>5111106</v>
      </c>
      <c r="D50" s="43">
        <f t="shared" si="12"/>
        <v>1158.4554370571379</v>
      </c>
      <c r="E50" s="35">
        <f t="shared" si="8"/>
        <v>20.759742779061753</v>
      </c>
      <c r="F50" s="121">
        <f t="shared" si="9"/>
        <v>5.766595216406043</v>
      </c>
      <c r="G50" s="216">
        <f>2*Coriolis!$D$10/3.6*Coriolis!$D$8*SIN(RADIANS('VELOCIDAD TANGENCIAL'!A50))</f>
        <v>7.2618551743854074E-3</v>
      </c>
      <c r="H50" s="248">
        <f t="shared" si="11"/>
        <v>7.4055223071440028E-4</v>
      </c>
      <c r="I50" s="252">
        <f t="shared" si="4"/>
        <v>4.2430509572388517E-2</v>
      </c>
      <c r="J50" s="217">
        <f t="shared" si="15"/>
        <v>5.9944983361554264E-3</v>
      </c>
      <c r="K50" s="122">
        <f>DEGREES(ATAN(RADIANS(J50)*Coriolis!D$10*(1000/3600)/9.806))</f>
        <v>4.2452022282381222E-2</v>
      </c>
      <c r="L50" s="35">
        <f>G50*((112800/(Coriolis!$D$10/3.6))^2/2)+L49</f>
        <v>237772.98784881891</v>
      </c>
      <c r="M50" s="35">
        <f>G50*((112800/(Coriolis!$D$10/3.6))^2/2)</f>
        <v>9579.8954889039524</v>
      </c>
      <c r="N50" s="159">
        <f t="shared" si="16"/>
        <v>3.6041256143793912E-3</v>
      </c>
      <c r="O50" s="342">
        <f>((Coriolis!D$10/3.6)/RADIANS(J50))/1000</f>
        <v>663.75422165005307</v>
      </c>
      <c r="P50" s="342">
        <f>((Y$15/3600)/(Coriolis!D$8*SIN(RADIANS(A50))))/2</f>
        <v>664.09075207227283</v>
      </c>
      <c r="Q50" s="53">
        <f>(2*Coriolis!D$9*(Coriolis!D$10*1000/3600)*Coriolis!D$8*SIN(RADIANS(A50)))</f>
        <v>580.94841395083245</v>
      </c>
      <c r="R50" s="53">
        <f t="shared" si="7"/>
        <v>59.256738222984907</v>
      </c>
      <c r="S50" s="346">
        <f t="shared" si="13"/>
        <v>0.23934074604664107</v>
      </c>
      <c r="T50" s="93">
        <f t="shared" si="14"/>
        <v>0.59835186511660265</v>
      </c>
      <c r="U50" s="194">
        <f>'Angulo Deriva (Moises)'!D52</f>
        <v>4.7580241392299207</v>
      </c>
      <c r="V50" s="150">
        <f>SQRT(POWER(Coriolis!D$10,2)+POWER(D50,2))</f>
        <v>1185.1240439917015</v>
      </c>
      <c r="X50" s="2"/>
      <c r="Y50" s="2"/>
      <c r="Z50" s="136"/>
    </row>
    <row r="51" spans="1:26">
      <c r="A51" s="42">
        <v>47</v>
      </c>
      <c r="B51" s="43">
        <f t="shared" si="3"/>
        <v>4344.3295535981151</v>
      </c>
      <c r="C51" s="35">
        <f t="shared" si="10"/>
        <v>5222217</v>
      </c>
      <c r="D51" s="43">
        <f t="shared" si="12"/>
        <v>1137.3428175297388</v>
      </c>
      <c r="E51" s="35">
        <f t="shared" si="8"/>
        <v>21.112619527399147</v>
      </c>
      <c r="F51" s="121">
        <f t="shared" si="9"/>
        <v>5.8646165353886524</v>
      </c>
      <c r="G51" s="216">
        <f>2*Coriolis!$D$10/3.6*Coriolis!$D$8*SIN(RADIANS('VELOCIDAD TANGENCIAL'!A51))</f>
        <v>7.3831375101291296E-3</v>
      </c>
      <c r="H51" s="248">
        <f t="shared" si="11"/>
        <v>7.5292040690690706E-4</v>
      </c>
      <c r="I51" s="252">
        <f t="shared" si="4"/>
        <v>4.3139153473333747E-2</v>
      </c>
      <c r="J51" s="217">
        <f t="shared" si="15"/>
        <v>6.0946141801597542E-3</v>
      </c>
      <c r="K51" s="122">
        <f>DEGREES(ATAN(RADIANS(J51)*Coriolis!D$10*(1000/3600)/9.806))</f>
        <v>4.3161025472890649E-2</v>
      </c>
      <c r="L51" s="35">
        <f>G51*((112800/(Coriolis!$D$10/3.6))^2/2)+L50</f>
        <v>247512.87993269399</v>
      </c>
      <c r="M51" s="35">
        <f>G51*((112800/(Coriolis!$D$10/3.6))^2/2)</f>
        <v>9739.8920838750655</v>
      </c>
      <c r="N51" s="159">
        <f t="shared" si="16"/>
        <v>3.6653890000069075E-3</v>
      </c>
      <c r="O51" s="342">
        <f>((Coriolis!D$10/3.6)/RADIANS(J51))/1000</f>
        <v>652.85077277739799</v>
      </c>
      <c r="P51" s="342">
        <f>((Y$15/3600)/(Coriolis!D$8*SIN(RADIANS(A51))))/2</f>
        <v>653.18177503552772</v>
      </c>
      <c r="Q51" s="53">
        <f>(2*Coriolis!D$9*(Coriolis!D$10*1000/3600)*Coriolis!D$8*SIN(RADIANS(A51)))</f>
        <v>590.65100081033029</v>
      </c>
      <c r="R51" s="53">
        <f t="shared" si="7"/>
        <v>60.246402082653688</v>
      </c>
      <c r="S51" s="346">
        <f t="shared" si="13"/>
        <v>0.2433380448115037</v>
      </c>
      <c r="T51" s="93">
        <f t="shared" si="14"/>
        <v>0.60834511202875918</v>
      </c>
      <c r="U51" s="194">
        <f>'Angulo Deriva (Moises)'!D53</f>
        <v>4.8389016387553827</v>
      </c>
      <c r="V51" s="150">
        <f>SQRT(POWER(Coriolis!D$10,2)+POWER(D51,2))</f>
        <v>1164.4950341613676</v>
      </c>
      <c r="X51" s="2"/>
      <c r="Y51" s="2"/>
      <c r="Z51" s="136"/>
    </row>
    <row r="52" spans="1:26">
      <c r="A52" s="42">
        <v>48</v>
      </c>
      <c r="B52" s="43">
        <f t="shared" si="3"/>
        <v>4262.3619625059273</v>
      </c>
      <c r="C52" s="35">
        <f t="shared" si="10"/>
        <v>5333328</v>
      </c>
      <c r="D52" s="43">
        <f t="shared" si="12"/>
        <v>1115.8837523624329</v>
      </c>
      <c r="E52" s="35">
        <f t="shared" si="8"/>
        <v>21.45906516730588</v>
      </c>
      <c r="F52" s="121">
        <f t="shared" si="9"/>
        <v>5.9608514353627449</v>
      </c>
      <c r="G52" s="216">
        <f>2*Coriolis!$D$10/3.6*Coriolis!$D$8*SIN(RADIANS('VELOCIDAD TANGENCIAL'!A52))</f>
        <v>7.5021708706652082E-3</v>
      </c>
      <c r="H52" s="248">
        <f t="shared" si="11"/>
        <v>7.6505923624976629E-4</v>
      </c>
      <c r="I52" s="252">
        <f t="shared" si="4"/>
        <v>4.3834656762245121E-2</v>
      </c>
      <c r="J52" s="217">
        <f t="shared" si="15"/>
        <v>6.1928735456449517E-3</v>
      </c>
      <c r="K52" s="122">
        <f>DEGREES(ATAN(RADIANS(J52)*Coriolis!D$10*(1000/3600)/9.806))</f>
        <v>4.3856881388931103E-2</v>
      </c>
      <c r="L52" s="35">
        <f>G52*((112800/(Coriolis!$D$10/3.6))^2/2)+L51</f>
        <v>257409.80174605898</v>
      </c>
      <c r="M52" s="35">
        <f>G52*((112800/(Coriolis!$D$10/3.6))^2/2)</f>
        <v>9896.9218133649756</v>
      </c>
      <c r="N52" s="159">
        <f t="shared" si="16"/>
        <v>3.7255358726375884E-3</v>
      </c>
      <c r="O52" s="342">
        <f>((Coriolis!D$10/3.6)/RADIANS(J52))/1000</f>
        <v>642.49230150928372</v>
      </c>
      <c r="P52" s="342">
        <f>((Y$15/3600)/(Coriolis!D$8*SIN(RADIANS(A52))))/2</f>
        <v>642.81805191274236</v>
      </c>
      <c r="Q52" s="53">
        <f>(2*Coriolis!D$9*(Coriolis!D$10*1000/3600)*Coriolis!D$8*SIN(RADIANS(A52)))</f>
        <v>600.17366965321651</v>
      </c>
      <c r="R52" s="53">
        <f t="shared" si="7"/>
        <v>61.217714304628082</v>
      </c>
      <c r="S52" s="346">
        <f t="shared" si="13"/>
        <v>0.24726122045064811</v>
      </c>
      <c r="T52" s="93">
        <f t="shared" si="14"/>
        <v>0.61815305112662022</v>
      </c>
      <c r="U52" s="194">
        <f>'Angulo Deriva (Moises)'!D54</f>
        <v>4.9183051619661695</v>
      </c>
      <c r="V52" s="150">
        <f>SQRT(POWER(Coriolis!D$10,2)+POWER(D52,2))</f>
        <v>1143.5456041568536</v>
      </c>
      <c r="X52" s="2"/>
      <c r="Y52" s="2"/>
      <c r="Z52" s="136"/>
    </row>
    <row r="53" spans="1:26">
      <c r="A53" s="44">
        <v>49</v>
      </c>
      <c r="B53" s="45">
        <f t="shared" si="3"/>
        <v>4179.0960146695315</v>
      </c>
      <c r="C53" s="35">
        <f t="shared" si="10"/>
        <v>5444439</v>
      </c>
      <c r="D53" s="45">
        <f t="shared" si="12"/>
        <v>1094.0847781943485</v>
      </c>
      <c r="E53" s="35">
        <f t="shared" si="8"/>
        <v>21.798974168084442</v>
      </c>
      <c r="F53" s="121">
        <f t="shared" si="9"/>
        <v>6.0552706022456784</v>
      </c>
      <c r="G53" s="216">
        <f>2*Coriolis!$D$10/3.6*Coriolis!$D$8*SIN(RADIANS('VELOCIDAD TANGENCIAL'!A53))</f>
        <v>7.6189189972789206E-3</v>
      </c>
      <c r="H53" s="248">
        <f t="shared" si="11"/>
        <v>7.7696502113796877E-4</v>
      </c>
      <c r="I53" s="252">
        <f t="shared" si="4"/>
        <v>4.4516807582610528E-2</v>
      </c>
      <c r="J53" s="217">
        <f t="shared" si="15"/>
        <v>6.2892465018564332E-3</v>
      </c>
      <c r="K53" s="122">
        <f>DEGREES(ATAN(RADIANS(J53)*Coriolis!D$10*(1000/3600)/9.806))</f>
        <v>4.4539378066577644E-2</v>
      </c>
      <c r="L53" s="35">
        <f>G53*((112800/(Coriolis!$D$10/3.6))^2/2)+L52</f>
        <v>267460.73859065591</v>
      </c>
      <c r="M53" s="35">
        <f>G53*((112800/(Coriolis!$D$10/3.6))^2/2)</f>
        <v>10050.936844596903</v>
      </c>
      <c r="N53" s="159">
        <f t="shared" si="16"/>
        <v>3.7845479109514597E-3</v>
      </c>
      <c r="O53" s="342">
        <f>((Coriolis!D$10/3.6)/RADIANS(J53))/1000</f>
        <v>632.64710265735584</v>
      </c>
      <c r="P53" s="342">
        <f>((Y$15/3600)/(Coriolis!D$8*SIN(RADIANS(A53))))/2</f>
        <v>632.96786144069608</v>
      </c>
      <c r="Q53" s="53">
        <f>(2*Coriolis!D$9*(Coriolis!D$10*1000/3600)*Coriolis!D$8*SIN(RADIANS(A53)))</f>
        <v>609.51351978231355</v>
      </c>
      <c r="R53" s="53">
        <f t="shared" si="7"/>
        <v>62.17037901779598</v>
      </c>
      <c r="S53" s="346">
        <f t="shared" si="13"/>
        <v>0.25110907792677006</v>
      </c>
      <c r="T53" s="93">
        <f t="shared" si="14"/>
        <v>0.6277726948169251</v>
      </c>
      <c r="U53" s="194">
        <f>'Angulo Deriva (Moises)'!D55</f>
        <v>4.9962105217800259</v>
      </c>
      <c r="V53" s="150">
        <f>SQRT(POWER(Coriolis!D$10,2)+POWER(D53,2))</f>
        <v>1122.2840557882737</v>
      </c>
      <c r="X53" s="2"/>
      <c r="Y53" s="2"/>
      <c r="Z53" s="136"/>
    </row>
    <row r="54" spans="1:26">
      <c r="A54" s="44">
        <v>50</v>
      </c>
      <c r="B54" s="45">
        <f t="shared" si="3"/>
        <v>4094.5570737032558</v>
      </c>
      <c r="C54" s="35">
        <f t="shared" si="10"/>
        <v>5555550</v>
      </c>
      <c r="D54" s="45">
        <f t="shared" si="12"/>
        <v>1071.9525352041892</v>
      </c>
      <c r="E54" s="35">
        <f t="shared" si="8"/>
        <v>22.132242990159284</v>
      </c>
      <c r="F54" s="121">
        <f t="shared" si="9"/>
        <v>6.1478452750442463</v>
      </c>
      <c r="G54" s="216">
        <f>2*Coriolis!$D$10/3.6*Coriolis!$D$8*SIN(RADIANS('VELOCIDAD TANGENCIAL'!A54))</f>
        <v>7.7333463273599364E-3</v>
      </c>
      <c r="H54" s="248">
        <f t="shared" si="11"/>
        <v>7.8863413495410331E-4</v>
      </c>
      <c r="I54" s="252">
        <f t="shared" si="4"/>
        <v>4.5185398145229545E-2</v>
      </c>
      <c r="J54" s="217">
        <f t="shared" si="15"/>
        <v>6.3837036926581497E-3</v>
      </c>
      <c r="K54" s="122">
        <f>DEGREES(ATAN(RADIANS(J54)*Coriolis!D$10*(1000/3600)/9.806))</f>
        <v>4.5208307611279232E-2</v>
      </c>
      <c r="L54" s="35">
        <f>G54*((112800/(Coriolis!$D$10/3.6))^2/2)+L53</f>
        <v>277662.62885375624</v>
      </c>
      <c r="M54" s="35">
        <f>G54*((112800/(Coriolis!$D$10/3.6))^2/2)</f>
        <v>10201.890263100353</v>
      </c>
      <c r="N54" s="159">
        <f t="shared" si="16"/>
        <v>3.8424071393097928E-3</v>
      </c>
      <c r="O54" s="342">
        <f>((Coriolis!D$10/3.6)/RADIANS(J54))/1000</f>
        <v>623.28606853627252</v>
      </c>
      <c r="P54" s="342">
        <f>((Y$15/3600)/(Coriolis!D$8*SIN(RADIANS(A54))))/2</f>
        <v>623.60208117614206</v>
      </c>
      <c r="Q54" s="53">
        <f>(2*Coriolis!D$9*(Coriolis!D$10*1000/3600)*Coriolis!D$8*SIN(RADIANS(A54)))</f>
        <v>618.6677061887948</v>
      </c>
      <c r="R54" s="53">
        <f t="shared" si="7"/>
        <v>63.104106031257068</v>
      </c>
      <c r="S54" s="346">
        <f t="shared" si="13"/>
        <v>0.25488044514520725</v>
      </c>
      <c r="T54" s="93">
        <f t="shared" si="14"/>
        <v>0.63720111286301806</v>
      </c>
      <c r="U54" s="194">
        <f>'Angulo Deriva (Moises)'!D56</f>
        <v>5.0725939874694062</v>
      </c>
      <c r="V54" s="150">
        <f>SQRT(POWER(Coriolis!D$10,2)+POWER(D54,2))</f>
        <v>1100.7189640097461</v>
      </c>
      <c r="X54" s="2"/>
      <c r="Y54" s="2"/>
      <c r="Z54" s="136"/>
    </row>
    <row r="55" spans="1:26">
      <c r="A55" s="44">
        <v>51</v>
      </c>
      <c r="B55" s="45">
        <f t="shared" si="3"/>
        <v>4008.770890987465</v>
      </c>
      <c r="C55" s="35">
        <f t="shared" si="10"/>
        <v>5666661</v>
      </c>
      <c r="D55" s="45">
        <f t="shared" si="12"/>
        <v>1049.4937650875693</v>
      </c>
      <c r="E55" s="35">
        <f t="shared" si="8"/>
        <v>22.458770116619917</v>
      </c>
      <c r="F55" s="121">
        <f t="shared" si="9"/>
        <v>6.2385472546166438</v>
      </c>
      <c r="G55" s="216">
        <f>2*Coriolis!$D$10/3.6*Coriolis!$D$8*SIN(RADIANS('VELOCIDAD TANGENCIAL'!A55))</f>
        <v>7.845418005235031E-3</v>
      </c>
      <c r="H55" s="248">
        <f t="shared" si="11"/>
        <v>8.0006302317306053E-4</v>
      </c>
      <c r="I55" s="252">
        <f>DEGREES(ATAN((H55)))</f>
        <v>4.5840224791506602E-2</v>
      </c>
      <c r="J55" s="217">
        <f t="shared" si="15"/>
        <v>6.4762163454747572E-3</v>
      </c>
      <c r="K55" s="122">
        <f>DEGREES(ATAN(RADIANS(J55)*Coriolis!D$10*(1000/3600)/9.806))</f>
        <v>4.5863466261183906E-2</v>
      </c>
      <c r="L55" s="35">
        <f>G55*((112800/(Coriolis!$D$10/3.6))^2/2)+L54</f>
        <v>288012.36494075798</v>
      </c>
      <c r="M55" s="35">
        <f>G55*((112800/(Coriolis!$D$10/3.6))^2/2)</f>
        <v>10349.736087001733</v>
      </c>
      <c r="N55" s="159">
        <f t="shared" si="16"/>
        <v>3.8990959332313355E-3</v>
      </c>
      <c r="O55" s="342">
        <f>((Coriolis!D$10/3.6)/RADIANS(J55))/1000</f>
        <v>614.38243644803708</v>
      </c>
      <c r="P55" s="342">
        <f>((Y$15/3600)/(Coriolis!D$8*SIN(RADIANS(A55))))/2</f>
        <v>614.69393485211242</v>
      </c>
      <c r="Q55" s="53">
        <f>(2*Coriolis!D$9*(Coriolis!D$10*1000/3600)*Coriolis!D$8*SIN(RADIANS(A55)))</f>
        <v>627.63344041880237</v>
      </c>
      <c r="R55" s="53">
        <f t="shared" si="7"/>
        <v>64.018610922717841</v>
      </c>
      <c r="S55" s="346">
        <f t="shared" si="13"/>
        <v>0.25857417331097093</v>
      </c>
      <c r="T55" s="93">
        <f t="shared" si="14"/>
        <v>0.64643543327742736</v>
      </c>
      <c r="U55" s="194">
        <f>'Angulo Deriva (Moises)'!D57</f>
        <v>5.1474322918909836</v>
      </c>
      <c r="V55" s="150">
        <f>SQRT(POWER(Coriolis!D$10,2)+POWER(D55,2))</f>
        <v>1078.8591951490621</v>
      </c>
      <c r="X55" s="2"/>
      <c r="Y55" s="2"/>
      <c r="Z55" s="136"/>
    </row>
    <row r="56" spans="1:26">
      <c r="A56" s="44">
        <v>52</v>
      </c>
      <c r="B56" s="45">
        <f t="shared" si="3"/>
        <v>3921.7635978244434</v>
      </c>
      <c r="C56" s="35">
        <f t="shared" si="10"/>
        <v>5777772</v>
      </c>
      <c r="D56" s="45">
        <f t="shared" si="12"/>
        <v>1026.715309003429</v>
      </c>
      <c r="E56" s="35">
        <f t="shared" si="8"/>
        <v>22.778456084140316</v>
      </c>
      <c r="F56" s="121">
        <f t="shared" si="9"/>
        <v>6.3273489122611988</v>
      </c>
      <c r="G56" s="216">
        <f>2*Coriolis!$D$10/3.6*Coriolis!$D$8*SIN(RADIANS('VELOCIDAD TANGENCIAL'!A56))</f>
        <v>7.9550998927854603E-3</v>
      </c>
      <c r="H56" s="248">
        <f t="shared" si="11"/>
        <v>8.1124820444477468E-4</v>
      </c>
      <c r="I56" s="252">
        <f t="shared" ref="I56:I94" si="17">DEGREES(ATAN((H56)))</f>
        <v>4.6481088055485766E-2</v>
      </c>
      <c r="J56" s="217">
        <f t="shared" si="15"/>
        <v>6.5667562800560166E-3</v>
      </c>
      <c r="K56" s="122">
        <f>DEGREES(ATAN(RADIANS(J56)*Coriolis!D$10*(1000/3600)/9.806))</f>
        <v>4.6504654449205124E-2</v>
      </c>
      <c r="L56" s="35">
        <f>G56*((112800/(Coriolis!$D$10/3.6))^2/2)+L55</f>
        <v>298506.79422178888</v>
      </c>
      <c r="M56" s="35">
        <f>G56*((112800/(Coriolis!$D$10/3.6))^2/2)</f>
        <v>10494.429281030869</v>
      </c>
      <c r="N56" s="159">
        <f t="shared" si="16"/>
        <v>3.9545970247602735E-3</v>
      </c>
      <c r="O56" s="342">
        <f>((Coriolis!D$10/3.6)/RADIANS(J56))/1000</f>
        <v>605.91156540736461</v>
      </c>
      <c r="P56" s="342">
        <f>((Y$15/3600)/(Coriolis!D$8*SIN(RADIANS(A56))))/2</f>
        <v>606.21876899008157</v>
      </c>
      <c r="Q56" s="53">
        <f>(2*Coriolis!D$9*(Coriolis!D$10*1000/3600)*Coriolis!D$8*SIN(RADIANS(A56)))</f>
        <v>636.40799142283674</v>
      </c>
      <c r="R56" s="53">
        <f t="shared" si="7"/>
        <v>64.91361512512934</v>
      </c>
      <c r="S56" s="346">
        <f t="shared" si="13"/>
        <v>0.26218913727867976</v>
      </c>
      <c r="T56" s="93">
        <f t="shared" si="14"/>
        <v>0.65547284319669941</v>
      </c>
      <c r="U56" s="194">
        <f>'Angulo Deriva (Moises)'!D58</f>
        <v>5.2207026385722184</v>
      </c>
      <c r="V56" s="150">
        <f>SQRT(POWER(Coriolis!D$10,2)+POWER(D56,2))</f>
        <v>1056.7139280533813</v>
      </c>
      <c r="X56" s="2"/>
      <c r="Y56" s="2"/>
      <c r="Z56" s="136"/>
    </row>
    <row r="57" spans="1:26">
      <c r="A57" s="44">
        <v>53</v>
      </c>
      <c r="B57" s="45">
        <f t="shared" si="3"/>
        <v>3833.5616974785476</v>
      </c>
      <c r="C57" s="35">
        <f t="shared" si="10"/>
        <v>5888883</v>
      </c>
      <c r="D57" s="45">
        <f t="shared" si="12"/>
        <v>1003.6241054901519</v>
      </c>
      <c r="E57" s="35">
        <f t="shared" si="8"/>
        <v>23.091203513277037</v>
      </c>
      <c r="F57" s="121">
        <f t="shared" si="9"/>
        <v>6.4142231981325102</v>
      </c>
      <c r="G57" s="216">
        <f>2*Coriolis!$D$10/3.6*Coriolis!$D$8*SIN(RADIANS('VELOCIDAD TANGENCIAL'!A57))</f>
        <v>8.0623585798457621E-3</v>
      </c>
      <c r="H57" s="248">
        <f t="shared" si="11"/>
        <v>8.2218627165467698E-4</v>
      </c>
      <c r="I57" s="252">
        <f t="shared" si="17"/>
        <v>4.7107792724608397E-2</v>
      </c>
      <c r="J57" s="217">
        <f t="shared" si="15"/>
        <v>6.655295917060774E-3</v>
      </c>
      <c r="K57" s="122">
        <f>DEGREES(ATAN(RADIANS(J57)*Coriolis!D$10*(1000/3600)/9.806))</f>
        <v>4.7131676863810111E-2</v>
      </c>
      <c r="L57" s="35">
        <f>G57*((112800/(Coriolis!$D$10/3.6))^2/2)+L56</f>
        <v>309142.71999202808</v>
      </c>
      <c r="M57" s="35">
        <f>G57*((112800/(Coriolis!$D$10/3.6))^2/2)</f>
        <v>10635.925770239181</v>
      </c>
      <c r="N57" s="159">
        <f t="shared" si="16"/>
        <v>4.0088935077263266E-3</v>
      </c>
      <c r="O57" s="342">
        <f>((Coriolis!D$10/3.6)/RADIANS(J57))/1000</f>
        <v>597.8507382515611</v>
      </c>
      <c r="P57" s="342">
        <f>((Y$15/3600)/(Coriolis!D$8*SIN(RADIANS(A57))))/2</f>
        <v>598.15385490951314</v>
      </c>
      <c r="Q57" s="53">
        <f>(2*Coriolis!D$9*(Coriolis!D$10*1000/3600)*Coriolis!D$8*SIN(RADIANS(A57)))</f>
        <v>644.98868638766089</v>
      </c>
      <c r="R57" s="53">
        <f t="shared" si="7"/>
        <v>65.788846011541409</v>
      </c>
      <c r="S57" s="346">
        <f t="shared" si="13"/>
        <v>0.26572423589529032</v>
      </c>
      <c r="T57" s="93">
        <f t="shared" si="14"/>
        <v>0.66431058973822577</v>
      </c>
      <c r="U57" s="194">
        <f>'Angulo Deriva (Moises)'!D59</f>
        <v>5.292382708655528</v>
      </c>
      <c r="V57" s="150">
        <f>SQRT(POWER(Coriolis!D$10,2)+POWER(D57,2))</f>
        <v>1034.2926786557603</v>
      </c>
      <c r="X57" s="2"/>
      <c r="Y57" s="2"/>
      <c r="Z57" s="136"/>
    </row>
    <row r="58" spans="1:26">
      <c r="A58" s="44">
        <v>54</v>
      </c>
      <c r="B58" s="45">
        <f t="shared" si="3"/>
        <v>3744.1920571030537</v>
      </c>
      <c r="C58" s="35">
        <f t="shared" si="10"/>
        <v>5999994</v>
      </c>
      <c r="D58" s="45">
        <f t="shared" si="12"/>
        <v>980.22718835201738</v>
      </c>
      <c r="E58" s="35">
        <f t="shared" si="8"/>
        <v>23.39691713813454</v>
      </c>
      <c r="F58" s="121">
        <f t="shared" si="9"/>
        <v>6.4991436494818169</v>
      </c>
      <c r="G58" s="216">
        <f>2*Coriolis!$D$10/3.6*Coriolis!$D$8*SIN(RADIANS('VELOCIDAD TANGENCIAL'!A58))</f>
        <v>8.167161394380824E-3</v>
      </c>
      <c r="H58" s="248">
        <f t="shared" si="11"/>
        <v>8.3287389296153634E-4</v>
      </c>
      <c r="I58" s="252">
        <f t="shared" si="17"/>
        <v>4.7720147899175176E-2</v>
      </c>
      <c r="J58" s="217">
        <f t="shared" si="15"/>
        <v>6.7418082864578958E-3</v>
      </c>
      <c r="K58" s="122">
        <f>DEGREES(ATAN(RADIANS(J58)*Coriolis!D$10*(1000/3600)/9.806))</f>
        <v>4.7744342508512158E-2</v>
      </c>
      <c r="L58" s="35">
        <f>G58*((112800/(Coriolis!$D$10/3.6))^2/2)+L57</f>
        <v>319916.90244545345</v>
      </c>
      <c r="M58" s="35">
        <f>G58*((112800/(Coriolis!$D$10/3.6))^2/2)</f>
        <v>10774.182453425354</v>
      </c>
      <c r="N58" s="159">
        <f t="shared" si="16"/>
        <v>4.0619688428949786E-3</v>
      </c>
      <c r="O58" s="342">
        <f>((Coriolis!D$10/3.6)/RADIANS(J58))/1000</f>
        <v>590.17898585007958</v>
      </c>
      <c r="P58" s="342">
        <f>((Y$15/3600)/(Coriolis!D$8*SIN(RADIANS(A58))))/2</f>
        <v>590.47821284828933</v>
      </c>
      <c r="Q58" s="53">
        <f>(2*Coriolis!D$9*(Coriolis!D$10*1000/3600)*Coriolis!D$8*SIN(RADIANS(A58)))</f>
        <v>653.3729115504658</v>
      </c>
      <c r="R58" s="53">
        <f t="shared" si="7"/>
        <v>66.644036978147511</v>
      </c>
      <c r="S58" s="346">
        <f t="shared" si="13"/>
        <v>0.26917839233551877</v>
      </c>
      <c r="T58" s="93">
        <f t="shared" si="14"/>
        <v>0.67294598083879686</v>
      </c>
      <c r="U58" s="194">
        <f>'Angulo Deriva (Moises)'!D60</f>
        <v>5.3624506676974191</v>
      </c>
      <c r="V58" s="150">
        <f>SQRT(POWER(Coriolis!D$10,2)+POWER(D58,2))</f>
        <v>1011.6053285666804</v>
      </c>
      <c r="X58" s="2"/>
      <c r="Y58" s="2"/>
      <c r="Z58" s="136"/>
    </row>
    <row r="59" spans="1:26">
      <c r="A59" s="44">
        <v>55</v>
      </c>
      <c r="B59" s="45">
        <f t="shared" si="3"/>
        <v>3653.6818995561634</v>
      </c>
      <c r="C59" s="35">
        <f t="shared" si="10"/>
        <v>6111105</v>
      </c>
      <c r="D59" s="45">
        <f t="shared" si="12"/>
        <v>956.53168451663703</v>
      </c>
      <c r="E59" s="35">
        <f t="shared" si="8"/>
        <v>23.69550383538035</v>
      </c>
      <c r="F59" s="121">
        <f t="shared" si="9"/>
        <v>6.5820843987167637</v>
      </c>
      <c r="G59" s="216">
        <f>2*Coriolis!$D$10/3.6*Coriolis!$D$8*SIN(RADIANS('VELOCIDAD TANGENCIAL'!A59))</f>
        <v>8.2694764124380867E-3</v>
      </c>
      <c r="H59" s="248">
        <f t="shared" si="11"/>
        <v>8.433078128123688E-4</v>
      </c>
      <c r="I59" s="252">
        <f t="shared" si="17"/>
        <v>4.8317967050494279E-2</v>
      </c>
      <c r="J59" s="217">
        <f t="shared" si="15"/>
        <v>6.8262670357415985E-3</v>
      </c>
      <c r="K59" s="122">
        <f>DEGREES(ATAN(RADIANS(J59)*Coriolis!D$10*(1000/3600)/9.806))</f>
        <v>4.8342464760048186E-2</v>
      </c>
      <c r="L59" s="35">
        <f>G59*((112800/(Coriolis!$D$10/3.6))^2/2)+L58</f>
        <v>330826.05966171779</v>
      </c>
      <c r="M59" s="35">
        <f>G59*((112800/(Coriolis!$D$10/3.6))^2/2)</f>
        <v>10909.157216264362</v>
      </c>
      <c r="N59" s="159">
        <f t="shared" si="16"/>
        <v>4.1138068630048397E-3</v>
      </c>
      <c r="O59" s="342">
        <f>((Coriolis!D$10/3.6)/RADIANS(J59))/1000</f>
        <v>582.87693060708443</v>
      </c>
      <c r="P59" s="342">
        <f>((Y$15/3600)/(Coriolis!D$8*SIN(RADIANS(A59))))/2</f>
        <v>583.17245538592761</v>
      </c>
      <c r="Q59" s="53">
        <f>(2*Coriolis!D$9*(Coriolis!D$10*1000/3600)*Coriolis!D$8*SIN(RADIANS(A59)))</f>
        <v>661.55811299504683</v>
      </c>
      <c r="R59" s="53">
        <f t="shared" si="7"/>
        <v>67.478927525494768</v>
      </c>
      <c r="S59" s="346">
        <f t="shared" si="13"/>
        <v>0.27255055442985204</v>
      </c>
      <c r="T59" s="93">
        <f t="shared" si="14"/>
        <v>0.68137638607463014</v>
      </c>
      <c r="U59" s="194">
        <f>'Angulo Deriva (Moises)'!D61</f>
        <v>5.4308851723186127</v>
      </c>
      <c r="V59" s="150">
        <f>SQRT(POWER(Coriolis!D$10,2)+POWER(D59,2))</f>
        <v>988.66215841622829</v>
      </c>
      <c r="X59" s="2"/>
      <c r="Y59" s="2"/>
      <c r="Z59" s="136"/>
    </row>
    <row r="60" spans="1:26">
      <c r="A60" s="44">
        <v>56</v>
      </c>
      <c r="B60" s="45">
        <f t="shared" si="3"/>
        <v>3562.0587951086573</v>
      </c>
      <c r="C60" s="35">
        <f t="shared" si="10"/>
        <v>6222216</v>
      </c>
      <c r="D60" s="45">
        <f t="shared" si="12"/>
        <v>932.54481186402234</v>
      </c>
      <c r="E60" s="35">
        <f t="shared" si="8"/>
        <v>23.986872652614693</v>
      </c>
      <c r="F60" s="121">
        <f t="shared" si="9"/>
        <v>6.6630201812818592</v>
      </c>
      <c r="G60" s="216">
        <f>2*Coriolis!$D$10/3.6*Coriolis!$D$8*SIN(RADIANS('VELOCIDAD TANGENCIAL'!A60))</f>
        <v>8.3692724678719067E-3</v>
      </c>
      <c r="H60" s="248">
        <f t="shared" si="11"/>
        <v>8.534848529341125E-4</v>
      </c>
      <c r="I60" s="252">
        <f t="shared" si="17"/>
        <v>4.8901068077698139E-2</v>
      </c>
      <c r="J60" s="217">
        <f t="shared" si="15"/>
        <v>6.9086464379586815E-3</v>
      </c>
      <c r="K60" s="122">
        <f>DEGREES(ATAN(RADIANS(J60)*Coriolis!D$10*(1000/3600)/9.806))</f>
        <v>4.8925861425224322E-2</v>
      </c>
      <c r="L60" s="35">
        <f>G60*((112800/(Coriolis!$D$10/3.6))^2/2)+L59</f>
        <v>341866.8686058537</v>
      </c>
      <c r="M60" s="35">
        <f>G60*((112800/(Coriolis!$D$10/3.6))^2/2)</f>
        <v>11040.808944135921</v>
      </c>
      <c r="N60" s="159">
        <f t="shared" si="16"/>
        <v>4.1643917776929395E-3</v>
      </c>
      <c r="O60" s="342">
        <f>((Coriolis!D$10/3.6)/RADIANS(J60))/1000</f>
        <v>575.9266468516854</v>
      </c>
      <c r="P60" s="342">
        <f>((Y$15/3600)/(Coriolis!D$8*SIN(RADIANS(A60))))/2</f>
        <v>576.218647763033</v>
      </c>
      <c r="Q60" s="53">
        <f>(2*Coriolis!D$9*(Coriolis!D$10*1000/3600)*Coriolis!D$8*SIN(RADIANS(A60)))</f>
        <v>669.54179742975236</v>
      </c>
      <c r="R60" s="53">
        <f t="shared" si="7"/>
        <v>68.29326333783473</v>
      </c>
      <c r="S60" s="346">
        <f t="shared" si="13"/>
        <v>0.27583969498504962</v>
      </c>
      <c r="T60" s="93">
        <f t="shared" si="14"/>
        <v>0.68959923746262408</v>
      </c>
      <c r="U60" s="194">
        <f>'Angulo Deriva (Moises)'!D62</f>
        <v>5.4976653767062187</v>
      </c>
      <c r="V60" s="150">
        <f>SQRT(POWER(Coriolis!D$10,2)+POWER(D60,2))</f>
        <v>965.47388682165035</v>
      </c>
      <c r="X60" s="2"/>
      <c r="Y60" s="2"/>
      <c r="Z60" s="136"/>
    </row>
    <row r="61" spans="1:26">
      <c r="A61" s="44">
        <v>57</v>
      </c>
      <c r="B61" s="45">
        <f t="shared" si="3"/>
        <v>3469.3506530457225</v>
      </c>
      <c r="C61" s="35">
        <f t="shared" si="10"/>
        <v>6333327</v>
      </c>
      <c r="D61" s="45">
        <f t="shared" si="12"/>
        <v>908.27387702794942</v>
      </c>
      <c r="E61" s="35">
        <f t="shared" si="8"/>
        <v>24.270934836072911</v>
      </c>
      <c r="F61" s="121">
        <f t="shared" si="9"/>
        <v>6.7419263433535868</v>
      </c>
      <c r="G61" s="216">
        <f>2*Coriolis!$D$10/3.6*Coriolis!$D$8*SIN(RADIANS('VELOCIDAD TANGENCIAL'!A61))</f>
        <v>8.4665191618370477E-3</v>
      </c>
      <c r="H61" s="248">
        <f t="shared" si="11"/>
        <v>8.6340191330175895E-4</v>
      </c>
      <c r="I61" s="252">
        <f t="shared" si="17"/>
        <v>4.9469273363211379E-2</v>
      </c>
      <c r="J61" s="217">
        <f t="shared" si="15"/>
        <v>6.9889213995452002E-3</v>
      </c>
      <c r="K61" s="122">
        <f>DEGREES(ATAN(RADIANS(J61)*Coriolis!D$10*(1000/3600)/9.806))</f>
        <v>4.9494354796411982E-2</v>
      </c>
      <c r="L61" s="35">
        <f>G61*((112800/(Coriolis!$D$10/3.6))^2/2)+L60</f>
        <v>353035.96614050207</v>
      </c>
      <c r="M61" s="35">
        <f>G61*((112800/(Coriolis!$D$10/3.6))^2/2)</f>
        <v>11169.097534648376</v>
      </c>
      <c r="N61" s="159">
        <f t="shared" si="16"/>
        <v>4.2137081783041701E-3</v>
      </c>
      <c r="O61" s="342">
        <f>((Coriolis!D$10/3.6)/RADIANS(J61))/1000</f>
        <v>569.31153604851045</v>
      </c>
      <c r="P61" s="342">
        <f>((Y$15/3600)/(Coriolis!D$8*SIN(RADIANS(A61))))/2</f>
        <v>569.60018302859999</v>
      </c>
      <c r="Q61" s="53">
        <f>(2*Coriolis!D$9*(Coriolis!D$10*1000/3600)*Coriolis!D$8*SIN(RADIANS(A61)))</f>
        <v>677.32153294696366</v>
      </c>
      <c r="R61" s="53">
        <f t="shared" si="7"/>
        <v>69.086796360590284</v>
      </c>
      <c r="S61" s="346">
        <f t="shared" si="13"/>
        <v>0.27904481209703558</v>
      </c>
      <c r="T61" s="93">
        <f t="shared" si="14"/>
        <v>0.69761203024258889</v>
      </c>
      <c r="U61" s="194">
        <f>'Angulo Deriva (Moises)'!D63</f>
        <v>5.5627709389629807</v>
      </c>
      <c r="V61" s="150">
        <f>SQRT(POWER(Coriolis!D$10,2)+POWER(D61,2))</f>
        <v>942.05171603865926</v>
      </c>
      <c r="X61" s="2"/>
      <c r="Y61" s="2"/>
      <c r="Z61" s="136"/>
    </row>
    <row r="62" spans="1:26">
      <c r="A62" s="44">
        <v>58</v>
      </c>
      <c r="B62" s="45">
        <f t="shared" si="3"/>
        <v>3375.5857131655152</v>
      </c>
      <c r="C62" s="35">
        <f t="shared" si="10"/>
        <v>6444438</v>
      </c>
      <c r="D62" s="45">
        <f t="shared" si="12"/>
        <v>883.72627317028707</v>
      </c>
      <c r="E62" s="35">
        <f t="shared" si="8"/>
        <v>24.547603857662352</v>
      </c>
      <c r="F62" s="121">
        <f t="shared" si="9"/>
        <v>6.8187788493506529</v>
      </c>
      <c r="G62" s="216">
        <f>2*Coriolis!$D$10/3.6*Coriolis!$D$8*SIN(RADIANS('VELOCIDAD TANGENCIAL'!A62))</f>
        <v>8.5611868720484804E-3</v>
      </c>
      <c r="H62" s="248">
        <f t="shared" si="11"/>
        <v>8.7305597308265164E-4</v>
      </c>
      <c r="I62" s="252">
        <f t="shared" si="17"/>
        <v>5.0022409826853069E-2</v>
      </c>
      <c r="J62" s="217">
        <f t="shared" si="15"/>
        <v>7.0670674679702171E-3</v>
      </c>
      <c r="K62" s="122">
        <f>DEGREES(ATAN(RADIANS(J62)*Coriolis!D$10*(1000/3600)/9.806))</f>
        <v>5.0047771705677549E-2</v>
      </c>
      <c r="L62" s="35">
        <f>G62*((112800/(Coriolis!$D$10/3.6))^2/2)+L61</f>
        <v>364329.95005035639</v>
      </c>
      <c r="M62" s="35">
        <f>G62*((112800/(Coriolis!$D$10/3.6))^2/2)</f>
        <v>11293.9839098543</v>
      </c>
      <c r="N62" s="159">
        <f t="shared" si="16"/>
        <v>4.2617410425852004E-3</v>
      </c>
      <c r="O62" s="342">
        <f>((Coriolis!D$10/3.6)/RADIANS(J62))/1000</f>
        <v>563.01621504685932</v>
      </c>
      <c r="P62" s="342">
        <f>((Y$15/3600)/(Coriolis!D$8*SIN(RADIANS(A62))))/2</f>
        <v>563.30167023250817</v>
      </c>
      <c r="Q62" s="53">
        <f>(2*Coriolis!D$9*(Coriolis!D$10*1000/3600)*Coriolis!D$8*SIN(RADIANS(A62)))</f>
        <v>684.89494976387834</v>
      </c>
      <c r="R62" s="53">
        <f t="shared" si="7"/>
        <v>69.859284875915591</v>
      </c>
      <c r="S62" s="346">
        <f t="shared" si="13"/>
        <v>0.28216492945608901</v>
      </c>
      <c r="T62" s="93">
        <f t="shared" si="14"/>
        <v>0.70541232364022255</v>
      </c>
      <c r="U62" s="194">
        <f>'Angulo Deriva (Moises)'!D64</f>
        <v>5.6261820273039875</v>
      </c>
      <c r="V62" s="150">
        <f>SQRT(POWER(Coriolis!D$10,2)+POWER(D62,2))</f>
        <v>918.40738558193493</v>
      </c>
      <c r="X62" s="2"/>
      <c r="Y62" s="2"/>
      <c r="Z62" s="136"/>
    </row>
    <row r="63" spans="1:26">
      <c r="A63" s="44">
        <v>59</v>
      </c>
      <c r="B63" s="45">
        <f t="shared" si="3"/>
        <v>3280.7925371770448</v>
      </c>
      <c r="C63" s="35">
        <f t="shared" si="10"/>
        <v>6555549</v>
      </c>
      <c r="D63" s="45">
        <f t="shared" si="12"/>
        <v>858.90947772896845</v>
      </c>
      <c r="E63" s="35">
        <f t="shared" si="8"/>
        <v>24.816795441318618</v>
      </c>
      <c r="F63" s="121">
        <f t="shared" si="9"/>
        <v>6.8935542892551718</v>
      </c>
      <c r="G63" s="216">
        <f>2*Coriolis!$D$10/3.6*Coriolis!$D$8*SIN(RADIANS('VELOCIDAD TANGENCIAL'!A63))</f>
        <v>8.6532467618046088E-3</v>
      </c>
      <c r="H63" s="248">
        <f t="shared" si="11"/>
        <v>8.8244409155666017E-4</v>
      </c>
      <c r="I63" s="252">
        <f t="shared" si="17"/>
        <v>5.0560308978556831E-2</v>
      </c>
      <c r="J63" s="217">
        <f t="shared" si="15"/>
        <v>7.1430608391842695E-3</v>
      </c>
      <c r="K63" s="122">
        <f>DEGREES(ATAN(RADIANS(J63)*Coriolis!D$10*(1000/3600)/9.806))</f>
        <v>5.0585943577529199E-2</v>
      </c>
      <c r="L63" s="35">
        <f>G63*((112800/(Coriolis!$D$10/3.6))^2/2)+L62</f>
        <v>375745.38007851038</v>
      </c>
      <c r="M63" s="35">
        <f>G63*((112800/(Coriolis!$D$10/3.6))^2/2)</f>
        <v>11415.430028154004</v>
      </c>
      <c r="N63" s="159">
        <f t="shared" si="16"/>
        <v>4.3084757392602216E-3</v>
      </c>
      <c r="O63" s="342">
        <f>((Coriolis!D$10/3.6)/RADIANS(J63))/1000</f>
        <v>557.02641582873139</v>
      </c>
      <c r="P63" s="342">
        <f>((Y$15/3600)/(Coriolis!D$8*SIN(RADIANS(A63))))/2</f>
        <v>557.30883412272033</v>
      </c>
      <c r="Q63" s="53">
        <f>(2*Coriolis!D$9*(Coriolis!D$10*1000/3600)*Coriolis!D$8*SIN(RADIANS(A63)))</f>
        <v>692.25974094436856</v>
      </c>
      <c r="R63" s="53">
        <f t="shared" si="7"/>
        <v>70.610493576325595</v>
      </c>
      <c r="S63" s="346">
        <f t="shared" si="13"/>
        <v>0.28519909664423704</v>
      </c>
      <c r="T63" s="93">
        <f t="shared" si="14"/>
        <v>0.71299774161059259</v>
      </c>
      <c r="U63" s="194">
        <f>'Angulo Deriva (Moises)'!D65</f>
        <v>5.687879326097395</v>
      </c>
      <c r="V63" s="150">
        <f>SQRT(POWER(Coriolis!D$10,2)+POWER(D63,2))</f>
        <v>894.55323538213725</v>
      </c>
      <c r="X63" s="2"/>
      <c r="Y63" s="2"/>
      <c r="Z63" s="136"/>
    </row>
    <row r="64" spans="1:26">
      <c r="A64" s="154">
        <v>60</v>
      </c>
      <c r="B64" s="102">
        <f t="shared" si="3"/>
        <v>3185.0000000000009</v>
      </c>
      <c r="C64" s="102">
        <f t="shared" si="10"/>
        <v>6666660</v>
      </c>
      <c r="D64" s="102">
        <f t="shared" si="12"/>
        <v>833.83105014029115</v>
      </c>
      <c r="E64" s="102">
        <f t="shared" si="8"/>
        <v>25.0784275886773</v>
      </c>
      <c r="F64" s="122">
        <f t="shared" si="9"/>
        <v>6.9662298857436946</v>
      </c>
      <c r="G64" s="217">
        <f>2*Coriolis!$D$10/3.6*Coriolis!$D$8*SIN(RADIANS('VELOCIDAD TANGENCIAL'!A64))</f>
        <v>8.7426707887712056E-3</v>
      </c>
      <c r="H64" s="227">
        <f t="shared" si="11"/>
        <v>8.915634090119524E-4</v>
      </c>
      <c r="I64" s="252">
        <f t="shared" si="17"/>
        <v>5.1082806969692737E-2</v>
      </c>
      <c r="J64" s="217">
        <f t="shared" si="15"/>
        <v>7.2168783648703218E-3</v>
      </c>
      <c r="K64" s="122">
        <f>DEGREES(ATAN(RADIANS(J64)*Coriolis!D$10*(1000/3600)/9.806))</f>
        <v>5.1108706480264818E-2</v>
      </c>
      <c r="L64" s="102">
        <f>G64*((112800/(Coriolis!$D$10/3.6))^2/2)+L63</f>
        <v>387278.77897439373</v>
      </c>
      <c r="M64" s="102">
        <f>G64*((112800/(Coriolis!$D$10/3.6))^2/2)</f>
        <v>11533.398895883374</v>
      </c>
      <c r="N64" s="162">
        <f t="shared" si="16"/>
        <v>4.3538980324878416E-3</v>
      </c>
      <c r="O64" s="102">
        <f>((Coriolis!D$10/3.6)/RADIANS(J64))/1000</f>
        <v>551.32889542179203</v>
      </c>
      <c r="P64" s="102">
        <f>((Y$15/3600)/(Coriolis!D$8*SIN(RADIANS(A64))))/2</f>
        <v>551.60842501257491</v>
      </c>
      <c r="Q64" s="149">
        <f>(2*Coriolis!D$9*(Coriolis!D$10*1000/3600)*Coriolis!D$8*SIN(RADIANS(A64)))</f>
        <v>699.41366310169633</v>
      </c>
      <c r="R64" s="149">
        <f t="shared" si="7"/>
        <v>71.340193636373016</v>
      </c>
      <c r="S64" s="347">
        <f t="shared" si="13"/>
        <v>0.28814638942476145</v>
      </c>
      <c r="T64" s="102">
        <f t="shared" si="14"/>
        <v>0.72036597356190357</v>
      </c>
      <c r="U64" s="149">
        <f>'Angulo Deriva (Moises)'!D66</f>
        <v>5.7478440417482419</v>
      </c>
      <c r="V64" s="150">
        <f>SQRT(POWER(Coriolis!D$10,2)+POWER(D64,2))</f>
        <v>870.50228039796696</v>
      </c>
      <c r="X64" s="2"/>
      <c r="Y64" s="2"/>
      <c r="Z64" s="136"/>
    </row>
    <row r="65" spans="1:26">
      <c r="A65" s="46">
        <v>61</v>
      </c>
      <c r="B65" s="47">
        <f t="shared" si="3"/>
        <v>3088.2372809691674</v>
      </c>
      <c r="C65" s="35">
        <f t="shared" si="10"/>
        <v>6777771</v>
      </c>
      <c r="D65" s="47">
        <f t="shared" si="12"/>
        <v>808.49862953623779</v>
      </c>
      <c r="E65" s="35">
        <f t="shared" si="8"/>
        <v>25.332420604053368</v>
      </c>
      <c r="F65" s="121">
        <f t="shared" si="9"/>
        <v>7.0367835011259352</v>
      </c>
      <c r="G65" s="216">
        <f>2*Coriolis!$D$10/3.6*Coriolis!$D$8*SIN(RADIANS('VELOCIDAD TANGENCIAL'!A65))</f>
        <v>8.8294317135233901E-3</v>
      </c>
      <c r="H65" s="248">
        <f t="shared" si="11"/>
        <v>9.0041114761609128E-4</v>
      </c>
      <c r="I65" s="252">
        <f t="shared" si="17"/>
        <v>5.1589744642975444E-2</v>
      </c>
      <c r="J65" s="217">
        <f t="shared" si="15"/>
        <v>7.2884975594949648E-3</v>
      </c>
      <c r="K65" s="122">
        <f>DEGREES(ATAN(RADIANS(J65)*Coriolis!D$10*(1000/3600)/9.806))</f>
        <v>5.1615901175905407E-2</v>
      </c>
      <c r="L65" s="35">
        <f>G65*((112800/(Coriolis!$D$10/3.6))^2/2)+L64</f>
        <v>398926.63355297624</v>
      </c>
      <c r="M65" s="35">
        <f>G65*((112800/(Coriolis!$D$10/3.6))^2/2)</f>
        <v>11647.854578582517</v>
      </c>
      <c r="N65" s="159">
        <f t="shared" si="16"/>
        <v>4.3979940861977951E-3</v>
      </c>
      <c r="O65" s="342">
        <f>((Coriolis!D$10/3.6)/RADIANS(J65))/1000</f>
        <v>545.91135481879576</v>
      </c>
      <c r="P65" s="342">
        <f>((Y$15/3600)/(Coriolis!D$8*SIN(RADIANS(A65))))/2</f>
        <v>546.18813765909943</v>
      </c>
      <c r="Q65" s="53">
        <f>(2*Coriolis!D$9*(Coriolis!D$10*1000/3600)*Coriolis!D$8*SIN(RADIANS(A65)))</f>
        <v>706.35453708187106</v>
      </c>
      <c r="R65" s="53">
        <f t="shared" si="7"/>
        <v>72.048162782350843</v>
      </c>
      <c r="S65" s="346">
        <f t="shared" si="13"/>
        <v>0.29100591002373039</v>
      </c>
      <c r="T65" s="93">
        <f t="shared" si="14"/>
        <v>0.72751477505932594</v>
      </c>
      <c r="U65" s="194">
        <f>'Angulo Deriva (Moises)'!D67</f>
        <v>5.8060579084236048</v>
      </c>
      <c r="V65" s="150">
        <f>SQRT(POWER(Coriolis!D$10,2)+POWER(D65,2))</f>
        <v>846.26829904113424</v>
      </c>
      <c r="X65" s="2"/>
      <c r="Y65" s="2"/>
      <c r="Z65" s="136"/>
    </row>
    <row r="66" spans="1:26">
      <c r="A66" s="46">
        <v>62</v>
      </c>
      <c r="B66" s="47">
        <f t="shared" si="3"/>
        <v>2990.5338549461248</v>
      </c>
      <c r="C66" s="35">
        <f t="shared" si="10"/>
        <v>6888882</v>
      </c>
      <c r="D66" s="47">
        <f t="shared" si="12"/>
        <v>782.91993241752573</v>
      </c>
      <c r="E66" s="35">
        <f t="shared" si="8"/>
        <v>25.578697118712057</v>
      </c>
      <c r="F66" s="121">
        <f t="shared" si="9"/>
        <v>7.1051936440866825</v>
      </c>
      <c r="G66" s="216">
        <f>2*Coriolis!$D$10/3.6*Coriolis!$D$8*SIN(RADIANS('VELOCIDAD TANGENCIAL'!A66))</f>
        <v>8.9135031078430103E-3</v>
      </c>
      <c r="H66" s="248">
        <f t="shared" si="11"/>
        <v>9.0898461226218751E-4</v>
      </c>
      <c r="I66" s="252">
        <f t="shared" si="17"/>
        <v>5.208096758094307E-2</v>
      </c>
      <c r="J66" s="217">
        <f t="shared" si="15"/>
        <v>7.3578966071577243E-3</v>
      </c>
      <c r="K66" s="122">
        <f>DEGREES(ATAN(RADIANS(J66)*Coriolis!D$10*(1000/3600)/9.806))</f>
        <v>5.2107373168698623E-2</v>
      </c>
      <c r="L66" s="35">
        <f>G66*((112800/(Coriolis!$D$10/3.6))^2/2)+L65</f>
        <v>410685.39576491795</v>
      </c>
      <c r="M66" s="35">
        <f>G66*((112800/(Coriolis!$D$10/3.6))^2/2)</f>
        <v>11758.762211941725</v>
      </c>
      <c r="N66" s="159">
        <f t="shared" si="16"/>
        <v>4.4407504683046453E-3</v>
      </c>
      <c r="O66" s="342">
        <f>((Coriolis!D$10/3.6)/RADIANS(J66))/1000</f>
        <v>540.76236589499717</v>
      </c>
      <c r="P66" s="342">
        <f>((Y$15/3600)/(Coriolis!D$8*SIN(RADIANS(A66))))/2</f>
        <v>541.03653814336769</v>
      </c>
      <c r="Q66" s="53">
        <f>(2*Coriolis!D$9*(Coriolis!D$10*1000/3600)*Coriolis!D$8*SIN(RADIANS(A66)))</f>
        <v>713.08024862744071</v>
      </c>
      <c r="R66" s="53">
        <f t="shared" si="7"/>
        <v>72.734185359998946</v>
      </c>
      <c r="S66" s="346">
        <f t="shared" si="13"/>
        <v>0.29377678740346858</v>
      </c>
      <c r="T66" s="93">
        <f t="shared" si="14"/>
        <v>0.73444196850867138</v>
      </c>
      <c r="U66" s="194">
        <f>'Angulo Deriva (Moises)'!D68</f>
        <v>5.8625031936153524</v>
      </c>
      <c r="V66" s="150">
        <f>SQRT(POWER(Coriolis!D$10,2)+POWER(D66,2))</f>
        <v>821.8659383236801</v>
      </c>
      <c r="X66" s="2"/>
      <c r="Y66" s="2"/>
      <c r="Z66" s="136"/>
    </row>
    <row r="67" spans="1:26">
      <c r="A67" s="46">
        <v>63</v>
      </c>
      <c r="B67" s="47">
        <f t="shared" si="3"/>
        <v>2891.9194833409133</v>
      </c>
      <c r="C67" s="35">
        <f t="shared" si="10"/>
        <v>6999993</v>
      </c>
      <c r="D67" s="47">
        <f t="shared" si="12"/>
        <v>757.10275030308367</v>
      </c>
      <c r="E67" s="35">
        <f t="shared" si="8"/>
        <v>25.817182114442062</v>
      </c>
      <c r="F67" s="121">
        <f t="shared" si="9"/>
        <v>7.171439476233906</v>
      </c>
      <c r="G67" s="216">
        <f>2*Coriolis!$D$10/3.6*Coriolis!$D$8*SIN(RADIANS('VELOCIDAD TANGENCIAL'!A67))</f>
        <v>8.9948593627689373E-3</v>
      </c>
      <c r="H67" s="248">
        <f t="shared" si="11"/>
        <v>9.1728119138985713E-4</v>
      </c>
      <c r="I67" s="252">
        <f t="shared" si="17"/>
        <v>5.2556326152992605E-2</v>
      </c>
      <c r="J67" s="217">
        <f t="shared" si="15"/>
        <v>7.4250543682363983E-3</v>
      </c>
      <c r="K67" s="122">
        <f>DEGREES(ATAN(RADIANS(J67)*Coriolis!D$10*(1000/3600)/9.806))</f>
        <v>5.2582972752177937E-2</v>
      </c>
      <c r="L67" s="35">
        <f>G67*((112800/(Coriolis!$D$10/3.6))^2/2)+L66</f>
        <v>422551.48377733945</v>
      </c>
      <c r="M67" s="35">
        <f>G67*((112800/(Coriolis!$D$10/3.6))^2/2)</f>
        <v>11866.088012421485</v>
      </c>
      <c r="N67" s="159">
        <f t="shared" si="16"/>
        <v>4.4821541548003456E-3</v>
      </c>
      <c r="O67" s="342">
        <f>((Coriolis!D$10/3.6)/RADIANS(J67))/1000</f>
        <v>535.87130544371314</v>
      </c>
      <c r="P67" s="342">
        <f>((Y$15/3600)/(Coriolis!D$8*SIN(RADIANS(A67))))/2</f>
        <v>536.14299787261871</v>
      </c>
      <c r="Q67" s="53">
        <f>(2*Coriolis!D$9*(Coriolis!D$10*1000/3600)*Coriolis!D$8*SIN(RADIANS(A67)))</f>
        <v>719.5887490215149</v>
      </c>
      <c r="R67" s="53">
        <f t="shared" si="7"/>
        <v>73.398052400194516</v>
      </c>
      <c r="S67" s="346">
        <f t="shared" si="13"/>
        <v>0.29645817752788406</v>
      </c>
      <c r="T67" s="93">
        <f t="shared" si="14"/>
        <v>0.74114544381971015</v>
      </c>
      <c r="U67" s="194">
        <f>'Angulo Deriva (Moises)'!D69</f>
        <v>5.9171627035429983</v>
      </c>
      <c r="V67" s="150">
        <f>SQRT(POWER(Coriolis!D$10,2)+POWER(D67,2))</f>
        <v>797.31083933212244</v>
      </c>
      <c r="X67" s="2"/>
      <c r="Y67" s="2"/>
      <c r="Z67" s="136"/>
    </row>
    <row r="68" spans="1:26">
      <c r="A68" s="46">
        <v>64</v>
      </c>
      <c r="B68" s="47">
        <f t="shared" si="3"/>
        <v>2792.4242050464236</v>
      </c>
      <c r="C68" s="35">
        <f t="shared" si="10"/>
        <v>7111104</v>
      </c>
      <c r="D68" s="47">
        <f t="shared" ref="D68:D94" si="18">(2*PI()*B68/24)</f>
        <v>731.05494735668026</v>
      </c>
      <c r="E68" s="35">
        <f t="shared" si="8"/>
        <v>26.047802946403408</v>
      </c>
      <c r="F68" s="121">
        <f t="shared" si="9"/>
        <v>7.2355008184453915</v>
      </c>
      <c r="G68" s="216">
        <f>2*Coriolis!$D$10/3.6*Coriolis!$D$8*SIN(RADIANS('VELOCIDAD TANGENCIAL'!A68))</f>
        <v>9.0734756963978085E-3</v>
      </c>
      <c r="H68" s="248">
        <f t="shared" si="11"/>
        <v>9.2529835778072699E-4</v>
      </c>
      <c r="I68" s="252">
        <f t="shared" si="17"/>
        <v>5.3015675560956897E-2</v>
      </c>
      <c r="J68" s="217">
        <f t="shared" si="15"/>
        <v>7.4899503858263921E-3</v>
      </c>
      <c r="K68" s="122">
        <f>DEGREES(ATAN(RADIANS(J68)*Coriolis!D$10*(1000/3600)/9.806))</f>
        <v>5.3042555054762783E-2</v>
      </c>
      <c r="L68" s="35">
        <f>G68*((112800/(Coriolis!$D$10/3.6))^2/2)+L67</f>
        <v>434521.28306488274</v>
      </c>
      <c r="M68" s="35">
        <f>G68*((112800/(Coriolis!$D$10/3.6))^2/2)</f>
        <v>11969.799287543292</v>
      </c>
      <c r="N68" s="159">
        <f t="shared" si="16"/>
        <v>4.5221925337209029E-3</v>
      </c>
      <c r="O68" s="342">
        <f>((Coriolis!D$10/3.6)/RADIANS(J68))/1000</f>
        <v>531.22829556078295</v>
      </c>
      <c r="P68" s="342">
        <f>((Y$15/3600)/(Coriolis!D$8*SIN(RADIANS(A68))))/2</f>
        <v>531.49763393448961</v>
      </c>
      <c r="Q68" s="53">
        <f>(2*Coriolis!D$9*(Coriolis!D$10*1000/3600)*Coriolis!D$8*SIN(RADIANS(A68)))</f>
        <v>725.87805571182457</v>
      </c>
      <c r="R68" s="53">
        <f t="shared" si="7"/>
        <v>74.039561682606106</v>
      </c>
      <c r="S68" s="346">
        <f t="shared" ref="S68:S94" si="19">(R68*100/Y$27)</f>
        <v>0.29904926361956974</v>
      </c>
      <c r="T68" s="93">
        <f t="shared" ref="T68:T94" si="20">S68*Y$15/100</f>
        <v>0.74762315904892429</v>
      </c>
      <c r="U68" s="194">
        <f>'Angulo Deriva (Moises)'!D70</f>
        <v>5.9700197883903172</v>
      </c>
      <c r="V68" s="150">
        <f>SQRT(POWER(Coriolis!D$10,2)+POWER(D68,2))</f>
        <v>772.61978751173501</v>
      </c>
      <c r="X68" s="2"/>
      <c r="Y68" s="2"/>
      <c r="Z68" s="136"/>
    </row>
    <row r="69" spans="1:26">
      <c r="A69" s="46">
        <v>65</v>
      </c>
      <c r="B69" s="47">
        <f t="shared" ref="B69:B94" si="21">(6370*COS(RADIANS(A69)))</f>
        <v>2692.0783272882554</v>
      </c>
      <c r="C69" s="35">
        <f t="shared" si="10"/>
        <v>7222215</v>
      </c>
      <c r="D69" s="47">
        <f t="shared" si="18"/>
        <v>704.78445799142355</v>
      </c>
      <c r="E69" s="35">
        <f t="shared" si="8"/>
        <v>26.270489365256708</v>
      </c>
      <c r="F69" s="121">
        <f t="shared" si="9"/>
        <v>7.2973581570157524</v>
      </c>
      <c r="G69" s="216">
        <f>2*Coriolis!$D$10/3.6*Coriolis!$D$8*SIN(RADIANS('VELOCIDAD TANGENCIAL'!A69))</f>
        <v>9.1493281614328202E-3</v>
      </c>
      <c r="H69" s="248">
        <f t="shared" si="11"/>
        <v>9.3303366932825016E-4</v>
      </c>
      <c r="I69" s="252">
        <f t="shared" si="17"/>
        <v>5.3458875883209807E-2</v>
      </c>
      <c r="J69" s="217">
        <f t="shared" ref="J69:J94" si="22">SIN(RADIANS(A69))/120</f>
        <v>7.5525648919720825E-3</v>
      </c>
      <c r="K69" s="122">
        <f>DEGREES(ATAN(RADIANS(J69)*Coriolis!D$10*(1000/3600)/9.806))</f>
        <v>5.3485980083886053E-2</v>
      </c>
      <c r="L69" s="35">
        <f>G69*((112800/(Coriolis!$D$10/3.6))^2/2)+L68</f>
        <v>446591.14751073078</v>
      </c>
      <c r="M69" s="35">
        <f>G69*((112800/(Coriolis!$D$10/3.6))^2/2)</f>
        <v>12069.864445848056</v>
      </c>
      <c r="N69" s="159">
        <f t="shared" ref="N69:N94" si="23">F69/111111*Y$94</f>
        <v>4.560853408988254E-3</v>
      </c>
      <c r="O69" s="342">
        <f>((Coriolis!D$10/3.6)/RADIANS(J69))/1000</f>
        <v>526.82414970398793</v>
      </c>
      <c r="P69" s="342">
        <f>((Y$15/3600)/(Coriolis!D$8*SIN(RADIANS(A69))))/2</f>
        <v>527.09125512908736</v>
      </c>
      <c r="Q69" s="53">
        <f>(2*Coriolis!D$9*(Coriolis!D$10*1000/3600)*Coriolis!D$8*SIN(RADIANS(A69)))</f>
        <v>731.94625291462557</v>
      </c>
      <c r="R69" s="53">
        <f t="shared" ref="R69:R94" si="24">Q69*0.102</f>
        <v>74.658517797291807</v>
      </c>
      <c r="S69" s="346">
        <f t="shared" si="19"/>
        <v>0.30154925640860147</v>
      </c>
      <c r="T69" s="93">
        <f t="shared" si="20"/>
        <v>0.75387314102150371</v>
      </c>
      <c r="U69" s="194">
        <f>'Angulo Deriva (Moises)'!D71</f>
        <v>6.0210583473772479</v>
      </c>
      <c r="V69" s="150">
        <f>SQRT(POWER(Coriolis!D$10,2)+POWER(D69,2))</f>
        <v>747.81089335891909</v>
      </c>
      <c r="X69" s="2"/>
      <c r="Y69" s="2"/>
      <c r="Z69" s="136"/>
    </row>
    <row r="70" spans="1:26">
      <c r="A70" s="46">
        <v>66</v>
      </c>
      <c r="B70" s="47">
        <f t="shared" si="21"/>
        <v>2590.9124163928473</v>
      </c>
      <c r="C70" s="35">
        <f t="shared" si="10"/>
        <v>7333326</v>
      </c>
      <c r="D70" s="47">
        <f t="shared" si="18"/>
        <v>678.29928445286237</v>
      </c>
      <c r="E70" s="35">
        <f t="shared" ref="E70:E94" si="25">(D69-D70)</f>
        <v>26.485173538561185</v>
      </c>
      <c r="F70" s="121">
        <f t="shared" ref="F70:F94" si="26">(E70/3600)*1000</f>
        <v>7.3569926496003291</v>
      </c>
      <c r="G70" s="216">
        <f>2*Coriolis!$D$10/3.6*Coriolis!$D$8*SIN(RADIANS('VELOCIDAD TANGENCIAL'!A70))</f>
        <v>9.2223936524783307E-3</v>
      </c>
      <c r="H70" s="248">
        <f t="shared" si="11"/>
        <v>9.4048476978159611E-4</v>
      </c>
      <c r="I70" s="252">
        <f t="shared" si="17"/>
        <v>5.3885792117285961E-2</v>
      </c>
      <c r="J70" s="217">
        <f t="shared" si="22"/>
        <v>7.6128788136883407E-3</v>
      </c>
      <c r="K70" s="122">
        <f>DEGREES(ATAN(RADIANS(J70)*Coriolis!D$10*(1000/3600)/9.806))</f>
        <v>5.3913112768635481E-2</v>
      </c>
      <c r="L70" s="35">
        <f>G70*((112800/(Coriolis!$D$10/3.6))^2/2)+L69</f>
        <v>458757.40051725</v>
      </c>
      <c r="M70" s="35">
        <f>G70*((112800/(Coriolis!$D$10/3.6))^2/2)</f>
        <v>12166.253006519219</v>
      </c>
      <c r="N70" s="159">
        <f t="shared" si="23"/>
        <v>4.5981250041252095E-3</v>
      </c>
      <c r="O70" s="342">
        <f>((Coriolis!D$10/3.6)/RADIANS(J70))/1000</f>
        <v>522.65032383586185</v>
      </c>
      <c r="P70" s="342">
        <f>((Y$15/3600)/(Coriolis!D$8*SIN(RADIANS(A70))))/2</f>
        <v>522.91531308702861</v>
      </c>
      <c r="Q70" s="53">
        <f>(2*Coriolis!D$9*(Coriolis!D$10*1000/3600)*Coriolis!D$8*SIN(RADIANS(A70)))</f>
        <v>737.79149219826627</v>
      </c>
      <c r="R70" s="53">
        <f t="shared" si="24"/>
        <v>75.25473220422316</v>
      </c>
      <c r="S70" s="346">
        <f t="shared" si="19"/>
        <v>0.30395739437295805</v>
      </c>
      <c r="T70" s="93">
        <f t="shared" si="20"/>
        <v>0.75989348593239514</v>
      </c>
      <c r="U70" s="194">
        <f>'Angulo Deriva (Moises)'!D72</f>
        <v>6.0702628336642155</v>
      </c>
      <c r="V70" s="150">
        <f>SQRT(POWER(Coriolis!D$10,2)+POWER(D70,2))</f>
        <v>722.90381053724229</v>
      </c>
      <c r="X70" s="2"/>
      <c r="Y70" s="2"/>
      <c r="Z70" s="136"/>
    </row>
    <row r="71" spans="1:26">
      <c r="A71" s="46">
        <v>67</v>
      </c>
      <c r="B71" s="47">
        <f t="shared" si="21"/>
        <v>2488.9572884766735</v>
      </c>
      <c r="C71" s="35">
        <f t="shared" ref="C71:C94" si="27">A71*111111</f>
        <v>7444437</v>
      </c>
      <c r="D71" s="47">
        <f t="shared" si="18"/>
        <v>651.60749438142409</v>
      </c>
      <c r="E71" s="35">
        <f t="shared" si="25"/>
        <v>26.691790071438277</v>
      </c>
      <c r="F71" s="121">
        <f t="shared" si="26"/>
        <v>7.4143861309550765</v>
      </c>
      <c r="G71" s="216">
        <f>2*Coriolis!$D$10/3.6*Coriolis!$D$8*SIN(RADIANS('VELOCIDAD TANGENCIAL'!A71))</f>
        <v>9.2926499130779622E-3</v>
      </c>
      <c r="H71" s="248">
        <f t="shared" ref="H71:H94" si="28">G71*100/9.806/100</f>
        <v>9.4764938946338597E-4</v>
      </c>
      <c r="I71" s="252">
        <f t="shared" si="17"/>
        <v>5.4296294221001934E-2</v>
      </c>
      <c r="J71" s="217">
        <f t="shared" si="22"/>
        <v>7.6708737787703363E-3</v>
      </c>
      <c r="K71" s="122">
        <f>DEGREES(ATAN(RADIANS(J71)*Coriolis!D$10*(1000/3600)/9.806))</f>
        <v>5.4323823000895617E-2</v>
      </c>
      <c r="L71" s="35">
        <f>G71*((112800/(Coriolis!$D$10/3.6))^2/2)+L70</f>
        <v>471016.33612591744</v>
      </c>
      <c r="M71" s="35">
        <f>G71*((112800/(Coriolis!$D$10/3.6))^2/2)</f>
        <v>12258.935608667454</v>
      </c>
      <c r="N71" s="159">
        <f t="shared" si="23"/>
        <v>4.6339959658428884E-3</v>
      </c>
      <c r="O71" s="342">
        <f>((Coriolis!D$10/3.6)/RADIANS(J71))/1000</f>
        <v>518.69887212968956</v>
      </c>
      <c r="P71" s="342">
        <f>((Y$15/3600)/(Coriolis!D$8*SIN(RADIANS(A71))))/2</f>
        <v>518.96185795297936</v>
      </c>
      <c r="Q71" s="53">
        <f>(2*Coriolis!D$9*(Coriolis!D$10*1000/3600)*Coriolis!D$8*SIN(RADIANS(A71)))</f>
        <v>743.41199304623683</v>
      </c>
      <c r="R71" s="53">
        <f t="shared" si="24"/>
        <v>75.828023290716146</v>
      </c>
      <c r="S71" s="346">
        <f t="shared" si="19"/>
        <v>0.3062729439704871</v>
      </c>
      <c r="T71" s="93">
        <f t="shared" si="20"/>
        <v>0.7656823599262178</v>
      </c>
      <c r="U71" s="194">
        <f>'Angulo Deriva (Moises)'!D73</f>
        <v>6.1176182590881147</v>
      </c>
      <c r="V71" s="150">
        <f>SQRT(POWER(Coriolis!D$10,2)+POWER(D71,2))</f>
        <v>697.92000023930939</v>
      </c>
      <c r="X71" s="2"/>
      <c r="Y71" s="2"/>
      <c r="Z71" s="136"/>
    </row>
    <row r="72" spans="1:26">
      <c r="A72" s="46">
        <v>68</v>
      </c>
      <c r="B72" s="47">
        <f t="shared" si="21"/>
        <v>2386.2440000593592</v>
      </c>
      <c r="C72" s="35">
        <f t="shared" si="27"/>
        <v>7555548</v>
      </c>
      <c r="D72" s="47">
        <f t="shared" si="18"/>
        <v>624.71721835493372</v>
      </c>
      <c r="E72" s="35">
        <f t="shared" si="25"/>
        <v>26.890276026490369</v>
      </c>
      <c r="F72" s="121">
        <f t="shared" si="26"/>
        <v>7.4695211184695474</v>
      </c>
      <c r="G72" s="216">
        <f>2*Coriolis!$D$10/3.6*Coriolis!$D$8*SIN(RADIANS('VELOCIDAD TANGENCIAL'!A72))</f>
        <v>9.3600755424941475E-3</v>
      </c>
      <c r="H72" s="248">
        <f t="shared" si="28"/>
        <v>9.5452534596105929E-4</v>
      </c>
      <c r="I72" s="252">
        <f t="shared" si="17"/>
        <v>5.4690257152066678E-2</v>
      </c>
      <c r="J72" s="217">
        <f t="shared" si="22"/>
        <v>7.726532121389895E-3</v>
      </c>
      <c r="K72" s="122">
        <f>DEGREES(ATAN(RADIANS(J72)*Coriolis!D$10*(1000/3600)/9.806))</f>
        <v>5.4717985674978466E-2</v>
      </c>
      <c r="L72" s="35">
        <f>G72*((112800/(Coriolis!$D$10/3.6))^2/2)+L71</f>
        <v>483364.22014619177</v>
      </c>
      <c r="M72" s="35">
        <f>G72*((112800/(Coriolis!$D$10/3.6))^2/2)</f>
        <v>12347.884020274312</v>
      </c>
      <c r="N72" s="159">
        <f t="shared" si="23"/>
        <v>4.6684553674988345E-3</v>
      </c>
      <c r="O72" s="342">
        <f>((Coriolis!D$10/3.6)/RADIANS(J72))/1000</f>
        <v>514.9624067804483</v>
      </c>
      <c r="P72" s="342">
        <f>((Y$15/3600)/(Coriolis!D$8*SIN(RADIANS(A72))))/2</f>
        <v>515.22349817622182</v>
      </c>
      <c r="Q72" s="53">
        <f>(2*Coriolis!D$9*(Coriolis!D$10*1000/3600)*Coriolis!D$8*SIN(RADIANS(A72)))</f>
        <v>748.80604339953163</v>
      </c>
      <c r="R72" s="53">
        <f t="shared" si="24"/>
        <v>76.378216426752218</v>
      </c>
      <c r="S72" s="346">
        <f t="shared" si="19"/>
        <v>0.30849519986235019</v>
      </c>
      <c r="T72" s="93">
        <f t="shared" si="20"/>
        <v>0.77123799965587547</v>
      </c>
      <c r="U72" s="194">
        <f>'Angulo Deriva (Moises)'!D74</f>
        <v>6.1631101987275834</v>
      </c>
      <c r="V72" s="150">
        <f>SQRT(POWER(Coriolis!D$10,2)+POWER(D72,2))</f>
        <v>672.88305292162465</v>
      </c>
      <c r="X72" s="2"/>
      <c r="Y72" s="2"/>
      <c r="Z72" s="136"/>
    </row>
    <row r="73" spans="1:26">
      <c r="A73" s="46">
        <v>69</v>
      </c>
      <c r="B73" s="47">
        <f t="shared" si="21"/>
        <v>2282.8038386035632</v>
      </c>
      <c r="C73" s="35">
        <f t="shared" si="27"/>
        <v>7666659</v>
      </c>
      <c r="D73" s="47">
        <f t="shared" si="18"/>
        <v>597.63664741196123</v>
      </c>
      <c r="E73" s="35">
        <f t="shared" si="25"/>
        <v>27.080570942972486</v>
      </c>
      <c r="F73" s="121">
        <f t="shared" si="26"/>
        <v>7.5223808174923574</v>
      </c>
      <c r="G73" s="216">
        <f>2*Coriolis!$D$10/3.6*Coriolis!$D$8*SIN(RADIANS('VELOCIDAD TANGENCIAL'!A73))</f>
        <v>9.4246500022270013E-3</v>
      </c>
      <c r="H73" s="248">
        <f t="shared" si="28"/>
        <v>9.6111054479165834E-4</v>
      </c>
      <c r="I73" s="252">
        <f t="shared" si="17"/>
        <v>5.5067560906168919E-2</v>
      </c>
      <c r="J73" s="217">
        <f t="shared" si="22"/>
        <v>7.7798368874766816E-3</v>
      </c>
      <c r="K73" s="122">
        <f>DEGREES(ATAN(RADIANS(J73)*Coriolis!D$10*(1000/3600)/9.806))</f>
        <v>5.5095480725729937E-2</v>
      </c>
      <c r="L73" s="35">
        <f>G73*((112800/(Coriolis!$D$10/3.6))^2/2)+L72</f>
        <v>495797.29129298375</v>
      </c>
      <c r="M73" s="35">
        <f>G73*((112800/(Coriolis!$D$10/3.6))^2/2)</f>
        <v>12433.071146791955</v>
      </c>
      <c r="N73" s="159">
        <f t="shared" si="23"/>
        <v>4.7014927124254353E-3</v>
      </c>
      <c r="O73" s="342">
        <f>((Coriolis!D$10/3.6)/RADIANS(J73))/1000</f>
        <v>511.43406151640988</v>
      </c>
      <c r="P73" s="342">
        <f>((Y$15/3600)/(Coriolis!D$8*SIN(RADIANS(A73))))/2</f>
        <v>511.69336400375499</v>
      </c>
      <c r="Q73" s="53">
        <f>(2*Coriolis!D$9*(Coriolis!D$10*1000/3600)*Coriolis!D$8*SIN(RADIANS(A73)))</f>
        <v>753.97200017815999</v>
      </c>
      <c r="R73" s="53">
        <f t="shared" si="24"/>
        <v>76.905144018172308</v>
      </c>
      <c r="S73" s="346">
        <f t="shared" si="19"/>
        <v>0.31062348512787502</v>
      </c>
      <c r="T73" s="93">
        <f t="shared" si="20"/>
        <v>0.77655871281968758</v>
      </c>
      <c r="U73" s="194">
        <f>'Angulo Deriva (Moises)'!D75</f>
        <v>6.206724795297049</v>
      </c>
      <c r="V73" s="150">
        <f>SQRT(POWER(Coriolis!D$10,2)+POWER(D73,2))</f>
        <v>647.81908148016828</v>
      </c>
      <c r="X73" s="2"/>
      <c r="Y73" s="2"/>
      <c r="Z73" s="136"/>
    </row>
    <row r="74" spans="1:26">
      <c r="A74" s="46">
        <v>70</v>
      </c>
      <c r="B74" s="47">
        <f t="shared" si="21"/>
        <v>2178.6683129845105</v>
      </c>
      <c r="C74" s="35">
        <f t="shared" si="27"/>
        <v>7777770</v>
      </c>
      <c r="D74" s="47">
        <f t="shared" si="18"/>
        <v>570.37403055675054</v>
      </c>
      <c r="E74" s="35">
        <f t="shared" si="25"/>
        <v>27.262616855210695</v>
      </c>
      <c r="F74" s="121">
        <f t="shared" si="26"/>
        <v>7.5729491264474147</v>
      </c>
      <c r="G74" s="216">
        <f>2*Coriolis!$D$10/3.6*Coriolis!$D$8*SIN(RADIANS('VELOCIDAD TANGENCIAL'!A74))</f>
        <v>9.4863536222705418E-3</v>
      </c>
      <c r="H74" s="248">
        <f t="shared" si="28"/>
        <v>9.6740298003982687E-4</v>
      </c>
      <c r="I74" s="252">
        <f t="shared" si="17"/>
        <v>5.5428090553529881E-2</v>
      </c>
      <c r="J74" s="217">
        <f t="shared" si="22"/>
        <v>7.83077183988257E-3</v>
      </c>
      <c r="K74" s="122">
        <f>DEGREES(ATAN(RADIANS(J74)*Coriolis!D$10*(1000/3600)/9.806))</f>
        <v>5.5456193165101413E-2</v>
      </c>
      <c r="L74" s="35">
        <f>G74*((112800/(Coriolis!$D$10/3.6))^2/2)+L73</f>
        <v>508311.76233238017</v>
      </c>
      <c r="M74" s="35">
        <f>G74*((112800/(Coriolis!$D$10/3.6))^2/2)</f>
        <v>12514.471039396421</v>
      </c>
      <c r="N74" s="159">
        <f t="shared" si="23"/>
        <v>4.7330979371275712E-3</v>
      </c>
      <c r="O74" s="342">
        <f>((Coriolis!D$10/3.6)/RADIANS(J74))/1000</f>
        <v>508.10745845419126</v>
      </c>
      <c r="P74" s="342">
        <f>((Y$15/3600)/(Coriolis!D$8*SIN(RADIANS(A74))))/2</f>
        <v>508.3650743185417</v>
      </c>
      <c r="Q74" s="53">
        <f>(2*Coriolis!D$9*(Coriolis!D$10*1000/3600)*Coriolis!D$8*SIN(RADIANS(A74)))</f>
        <v>758.90828978164325</v>
      </c>
      <c r="R74" s="53">
        <f t="shared" si="24"/>
        <v>77.40864555772761</v>
      </c>
      <c r="S74" s="346">
        <f t="shared" si="19"/>
        <v>0.31265715147075279</v>
      </c>
      <c r="T74" s="93">
        <f t="shared" si="20"/>
        <v>0.78164287867688198</v>
      </c>
      <c r="U74" s="194">
        <f>'Angulo Deriva (Moises)'!D76</f>
        <v>6.2484487633681347</v>
      </c>
      <c r="V74" s="150">
        <f>SQRT(POWER(Coriolis!D$10,2)+POWER(D74,2))</f>
        <v>622.75720367857093</v>
      </c>
      <c r="X74" s="2"/>
      <c r="Y74" s="2"/>
      <c r="Z74" s="136"/>
    </row>
    <row r="75" spans="1:26">
      <c r="A75" s="46">
        <v>71</v>
      </c>
      <c r="B75" s="47">
        <f t="shared" si="21"/>
        <v>2073.8691438920887</v>
      </c>
      <c r="C75" s="35">
        <f t="shared" si="27"/>
        <v>7888881</v>
      </c>
      <c r="D75" s="47">
        <f t="shared" si="18"/>
        <v>542.93767224649491</v>
      </c>
      <c r="E75" s="35">
        <f t="shared" si="25"/>
        <v>27.436358310255628</v>
      </c>
      <c r="F75" s="121">
        <f t="shared" si="26"/>
        <v>7.6212106417376742</v>
      </c>
      <c r="G75" s="216">
        <f>2*Coriolis!$D$10/3.6*Coriolis!$D$8*SIN(RADIANS('VELOCIDAD TANGENCIAL'!A75))</f>
        <v>9.5451676071043687E-3</v>
      </c>
      <c r="H75" s="248">
        <f t="shared" si="28"/>
        <v>9.7340073496883224E-4</v>
      </c>
      <c r="I75" s="252">
        <f t="shared" si="17"/>
        <v>5.5771736273910424E-2</v>
      </c>
      <c r="J75" s="217">
        <f t="shared" si="22"/>
        <v>7.87932146332764E-3</v>
      </c>
      <c r="K75" s="122">
        <f>DEGREES(ATAN(RADIANS(J75)*Coriolis!D$10*(1000/3600)/9.806))</f>
        <v>5.5800013117174391E-2</v>
      </c>
      <c r="L75" s="35">
        <f>G75*((112800/(Coriolis!$D$10/3.6))^2/2)+L74</f>
        <v>520903.82123527204</v>
      </c>
      <c r="M75" s="35">
        <f>G75*((112800/(Coriolis!$D$10/3.6))^2/2)</f>
        <v>12592.058902891886</v>
      </c>
      <c r="N75" s="159">
        <f t="shared" si="23"/>
        <v>4.7632614143474613E-3</v>
      </c>
      <c r="O75" s="342">
        <f>((Coriolis!D$10/3.6)/RADIANS(J75))/1000</f>
        <v>504.97667798122848</v>
      </c>
      <c r="P75" s="342">
        <f>((Y$15/3600)/(Coriolis!D$8*SIN(RADIANS(A75))))/2</f>
        <v>505.23270650671145</v>
      </c>
      <c r="Q75" s="53">
        <f>(2*Coriolis!D$9*(Coriolis!D$10*1000/3600)*Coriolis!D$8*SIN(RADIANS(A75)))</f>
        <v>763.61340856834943</v>
      </c>
      <c r="R75" s="53">
        <f t="shared" si="24"/>
        <v>77.888567673971636</v>
      </c>
      <c r="S75" s="346">
        <f t="shared" si="19"/>
        <v>0.31459557941651461</v>
      </c>
      <c r="T75" s="93">
        <f t="shared" si="20"/>
        <v>0.78648894854128659</v>
      </c>
      <c r="U75" s="194">
        <f>'Angulo Deriva (Moises)'!D77</f>
        <v>6.2882693934157521</v>
      </c>
      <c r="V75" s="150">
        <f>SQRT(POWER(Coriolis!D$10,2)+POWER(D75,2))</f>
        <v>597.73013638634814</v>
      </c>
      <c r="X75" s="2"/>
      <c r="Y75" s="2"/>
      <c r="Z75" s="136"/>
    </row>
    <row r="76" spans="1:26">
      <c r="A76" s="46">
        <v>72</v>
      </c>
      <c r="B76" s="47">
        <f t="shared" si="21"/>
        <v>1968.4382541684154</v>
      </c>
      <c r="C76" s="35">
        <f t="shared" si="27"/>
        <v>7999992</v>
      </c>
      <c r="D76" s="47">
        <f t="shared" si="18"/>
        <v>515.33592986171766</v>
      </c>
      <c r="E76" s="35">
        <f t="shared" si="25"/>
        <v>27.601742384777253</v>
      </c>
      <c r="F76" s="121">
        <f t="shared" si="26"/>
        <v>7.667150662438126</v>
      </c>
      <c r="G76" s="216">
        <f>2*Coriolis!$D$10/3.6*Coriolis!$D$8*SIN(RADIANS('VELOCIDAD TANGENCIAL'!A76))</f>
        <v>9.6010740414189579E-3</v>
      </c>
      <c r="H76" s="248">
        <f t="shared" si="28"/>
        <v>9.7910198260442167E-4</v>
      </c>
      <c r="I76" s="252">
        <f t="shared" si="17"/>
        <v>5.6098393390061729E-2</v>
      </c>
      <c r="J76" s="217">
        <f t="shared" si="22"/>
        <v>7.9254709691262797E-3</v>
      </c>
      <c r="K76" s="122">
        <f>DEGREES(ATAN(RADIANS(J76)*Coriolis!D$10*(1000/3600)/9.806))</f>
        <v>5.6126835851628268E-2</v>
      </c>
      <c r="L76" s="35">
        <f>G76*((112800/(Coriolis!$D$10/3.6))^2/2)+L75</f>
        <v>533569.63233853551</v>
      </c>
      <c r="M76" s="35">
        <f>G76*((112800/(Coriolis!$D$10/3.6))^2/2)</f>
        <v>12665.811103263517</v>
      </c>
      <c r="N76" s="159">
        <f t="shared" si="23"/>
        <v>4.791973955997785E-3</v>
      </c>
      <c r="O76" s="342">
        <f>((Coriolis!D$10/3.6)/RADIANS(J76))/1000</f>
        <v>502.03623138575739</v>
      </c>
      <c r="P76" s="342">
        <f>((Y$15/3600)/(Coriolis!D$8*SIN(RADIANS(A76))))/2</f>
        <v>502.29076907366522</v>
      </c>
      <c r="Q76" s="53">
        <f>(2*Coriolis!D$9*(Coriolis!D$10*1000/3600)*Coriolis!D$8*SIN(RADIANS(A76)))</f>
        <v>768.08592331351645</v>
      </c>
      <c r="R76" s="53">
        <f t="shared" si="24"/>
        <v>78.344764177978675</v>
      </c>
      <c r="S76" s="346">
        <f t="shared" si="19"/>
        <v>0.3164381785012304</v>
      </c>
      <c r="T76" s="93">
        <f t="shared" si="20"/>
        <v>0.79109544625307604</v>
      </c>
      <c r="U76" s="194">
        <f>'Angulo Deriva (Moises)'!D78</f>
        <v>6.3261745556902946</v>
      </c>
      <c r="V76" s="150">
        <f>SQRT(POWER(Coriolis!D$10,2)+POWER(D76,2))</f>
        <v>572.77493014834477</v>
      </c>
      <c r="X76" s="2"/>
      <c r="Y76" s="2"/>
      <c r="Z76" s="136"/>
    </row>
    <row r="77" spans="1:26">
      <c r="A77" s="46">
        <v>73</v>
      </c>
      <c r="B77" s="47">
        <f t="shared" si="21"/>
        <v>1862.4077590838333</v>
      </c>
      <c r="C77" s="35">
        <f t="shared" si="27"/>
        <v>8111103</v>
      </c>
      <c r="D77" s="47">
        <f t="shared" si="18"/>
        <v>487.57721116053335</v>
      </c>
      <c r="E77" s="35">
        <f t="shared" si="25"/>
        <v>27.758718701184307</v>
      </c>
      <c r="F77" s="121">
        <f t="shared" si="26"/>
        <v>7.7107551947734185</v>
      </c>
      <c r="G77" s="216">
        <f>2*Coriolis!$D$10/3.6*Coriolis!$D$8*SIN(RADIANS('VELOCIDAD TANGENCIAL'!A77))</f>
        <v>9.6540558955728363E-3</v>
      </c>
      <c r="H77" s="248">
        <f t="shared" si="28"/>
        <v>9.8450498629133569E-4</v>
      </c>
      <c r="I77" s="252">
        <f t="shared" si="17"/>
        <v>5.6407962399609414E-2</v>
      </c>
      <c r="J77" s="217">
        <f t="shared" si="22"/>
        <v>7.9692062996919617E-3</v>
      </c>
      <c r="K77" s="122">
        <f>DEGREES(ATAN(RADIANS(J77)*Coriolis!D$10*(1000/3600)/9.806))</f>
        <v>5.6436561815640551E-2</v>
      </c>
      <c r="L77" s="35">
        <f>G77*((112800/(Coriolis!$D$10/3.6))^2/2)+L76</f>
        <v>546305.33751341212</v>
      </c>
      <c r="M77" s="35">
        <f>G77*((112800/(Coriolis!$D$10/3.6))^2/2)</f>
        <v>12735.705174876624</v>
      </c>
      <c r="N77" s="159">
        <f t="shared" si="23"/>
        <v>4.8192268159602024E-3</v>
      </c>
      <c r="O77" s="342">
        <f>((Coriolis!D$10/3.6)/RADIANS(J77))/1000</f>
        <v>499.28103598612836</v>
      </c>
      <c r="P77" s="342">
        <f>((Y$15/3600)/(Coriolis!D$8*SIN(RADIANS(A77))))/2</f>
        <v>499.53417676077993</v>
      </c>
      <c r="Q77" s="53">
        <f>(2*Coriolis!D$9*(Coriolis!D$10*1000/3600)*Coriolis!D$8*SIN(RADIANS(A77)))</f>
        <v>772.32447164582686</v>
      </c>
      <c r="R77" s="53">
        <f t="shared" si="24"/>
        <v>78.777096107874328</v>
      </c>
      <c r="S77" s="346">
        <f t="shared" si="19"/>
        <v>0.31818438745136923</v>
      </c>
      <c r="T77" s="93">
        <f t="shared" si="20"/>
        <v>0.79546096862842308</v>
      </c>
      <c r="U77" s="194">
        <f>'Angulo Deriva (Moises)'!D79</f>
        <v>6.3621527039121251</v>
      </c>
      <c r="V77" s="150">
        <f>SQRT(POWER(Coriolis!D$10,2)+POWER(D77,2))</f>
        <v>547.93387999199626</v>
      </c>
      <c r="X77" s="2"/>
      <c r="Y77" s="2"/>
      <c r="Z77" s="136"/>
    </row>
    <row r="78" spans="1:26">
      <c r="A78" s="46">
        <v>74</v>
      </c>
      <c r="B78" s="47">
        <f t="shared" si="21"/>
        <v>1755.8099565542848</v>
      </c>
      <c r="C78" s="35">
        <f t="shared" si="27"/>
        <v>8222214</v>
      </c>
      <c r="D78" s="47">
        <f t="shared" si="18"/>
        <v>459.66997171756293</v>
      </c>
      <c r="E78" s="35">
        <f t="shared" si="25"/>
        <v>27.907239442970422</v>
      </c>
      <c r="F78" s="121">
        <f t="shared" si="26"/>
        <v>7.7520109563806727</v>
      </c>
      <c r="G78" s="216">
        <f>2*Coriolis!$D$10/3.6*Coriolis!$D$8*SIN(RADIANS('VELOCIDAD TANGENCIAL'!A78))</f>
        <v>9.7040970307799863E-3</v>
      </c>
      <c r="H78" s="248">
        <f t="shared" si="28"/>
        <v>9.8960810022231168E-4</v>
      </c>
      <c r="I78" s="252">
        <f t="shared" si="17"/>
        <v>5.6700349005361514E-2</v>
      </c>
      <c r="J78" s="217">
        <f t="shared" si="22"/>
        <v>8.0105141328193248E-3</v>
      </c>
      <c r="K78" s="122">
        <f>DEGREES(ATAN(RADIANS(J78)*Coriolis!D$10*(1000/3600)/9.806))</f>
        <v>5.6729096664210249E-2</v>
      </c>
      <c r="L78" s="35">
        <f>G78*((112800/(Coriolis!$D$10/3.6))^2/2)+L77</f>
        <v>559107.05734073208</v>
      </c>
      <c r="M78" s="35">
        <f>G78*((112800/(Coriolis!$D$10/3.6))^2/2)</f>
        <v>12801.719827319921</v>
      </c>
      <c r="N78" s="159">
        <f t="shared" si="23"/>
        <v>4.8450116927496135E-3</v>
      </c>
      <c r="O78" s="342">
        <f>((Coriolis!D$10/3.6)/RADIANS(J78))/1000</f>
        <v>496.70639253925225</v>
      </c>
      <c r="P78" s="342">
        <f>((Y$15/3600)/(Coriolis!D$8*SIN(RADIANS(A78))))/2</f>
        <v>496.95822794240041</v>
      </c>
      <c r="Q78" s="53">
        <f>(2*Coriolis!D$9*(Coriolis!D$10*1000/3600)*Coriolis!D$8*SIN(RADIANS(A78)))</f>
        <v>776.32776246239871</v>
      </c>
      <c r="R78" s="53">
        <f t="shared" si="24"/>
        <v>79.185431771164659</v>
      </c>
      <c r="S78" s="346">
        <f t="shared" si="19"/>
        <v>0.31983367435476895</v>
      </c>
      <c r="T78" s="93">
        <f t="shared" si="20"/>
        <v>0.79958418588692237</v>
      </c>
      <c r="U78" s="194">
        <f>'Angulo Deriva (Moises)'!D80</f>
        <v>6.3961928787888294</v>
      </c>
      <c r="V78" s="150">
        <f>SQRT(POWER(Coriolis!D$10,2)+POWER(D78,2))</f>
        <v>523.25565730226469</v>
      </c>
      <c r="X78" s="2"/>
      <c r="Y78" s="2"/>
      <c r="Z78" s="136"/>
    </row>
    <row r="79" spans="1:26">
      <c r="A79" s="46">
        <v>75</v>
      </c>
      <c r="B79" s="47">
        <f t="shared" si="21"/>
        <v>1648.6773173030572</v>
      </c>
      <c r="C79" s="35">
        <f t="shared" si="27"/>
        <v>8333325</v>
      </c>
      <c r="D79" s="47">
        <f t="shared" si="18"/>
        <v>431.62271234828444</v>
      </c>
      <c r="E79" s="35">
        <f t="shared" si="25"/>
        <v>28.047259369278493</v>
      </c>
      <c r="F79" s="121">
        <f t="shared" si="26"/>
        <v>7.7909053803551371</v>
      </c>
      <c r="G79" s="216">
        <f>2*Coriolis!$D$10/3.6*Coriolis!$D$8*SIN(RADIANS('VELOCIDAD TANGENCIAL'!A79))</f>
        <v>9.7511822040258593E-3</v>
      </c>
      <c r="H79" s="248">
        <f t="shared" si="28"/>
        <v>9.9440976993941054E-4</v>
      </c>
      <c r="I79" s="252">
        <f t="shared" si="17"/>
        <v>5.6975464144030749E-2</v>
      </c>
      <c r="J79" s="217">
        <f t="shared" si="22"/>
        <v>8.0493818857422361E-3</v>
      </c>
      <c r="K79" s="122">
        <f>DEGREES(ATAN(RADIANS(J79)*Coriolis!D$10*(1000/3600)/9.806))</f>
        <v>5.7004351288894646E-2</v>
      </c>
      <c r="L79" s="35">
        <f>G79*((112800/(Coriolis!$D$10/3.6))^2/2)+L78</f>
        <v>571970.89229262283</v>
      </c>
      <c r="M79" s="35">
        <f>G79*((112800/(Coriolis!$D$10/3.6))^2/2)</f>
        <v>12863.834951890767</v>
      </c>
      <c r="N79" s="159">
        <f t="shared" si="23"/>
        <v>4.8693207320426929E-3</v>
      </c>
      <c r="O79" s="342">
        <f>((Coriolis!D$10/3.6)/RADIANS(J79))/1000</f>
        <v>494.30796473268458</v>
      </c>
      <c r="P79" s="342">
        <f>((Y$15/3600)/(Coriolis!D$8*SIN(RADIANS(A79))))/2</f>
        <v>494.55858410752569</v>
      </c>
      <c r="Q79" s="53">
        <f>(2*Coriolis!D$9*(Coriolis!D$10*1000/3600)*Coriolis!D$8*SIN(RADIANS(A79)))</f>
        <v>780.09457632206863</v>
      </c>
      <c r="R79" s="53">
        <f t="shared" si="24"/>
        <v>79.569646784851003</v>
      </c>
      <c r="S79" s="346">
        <f t="shared" si="19"/>
        <v>0.32138553682266197</v>
      </c>
      <c r="T79" s="93">
        <f t="shared" si="20"/>
        <v>0.80346384205665489</v>
      </c>
      <c r="U79" s="194">
        <f>'Angulo Deriva (Moises)'!D81</f>
        <v>6.4282847113532942</v>
      </c>
      <c r="V79" s="150">
        <f>SQRT(POWER(Coriolis!D$10,2)+POWER(D79,2))</f>
        <v>498.79671792714305</v>
      </c>
      <c r="X79" s="2"/>
      <c r="Y79" s="2"/>
      <c r="Z79" s="136"/>
    </row>
    <row r="80" spans="1:26">
      <c r="A80" s="46">
        <v>76</v>
      </c>
      <c r="B80" s="47">
        <f t="shared" si="21"/>
        <v>1541.0424749698832</v>
      </c>
      <c r="C80" s="35">
        <f t="shared" si="27"/>
        <v>8444436</v>
      </c>
      <c r="D80" s="47">
        <f t="shared" si="18"/>
        <v>403.44397651960145</v>
      </c>
      <c r="E80" s="35">
        <f t="shared" si="25"/>
        <v>28.178735828682989</v>
      </c>
      <c r="F80" s="121">
        <f t="shared" si="26"/>
        <v>7.8274266190786079</v>
      </c>
      <c r="G80" s="216">
        <f>2*Coriolis!$D$10/3.6*Coriolis!$D$8*SIN(RADIANS('VELOCIDAD TANGENCIAL'!A80))</f>
        <v>9.7952970727105647E-3</v>
      </c>
      <c r="H80" s="248">
        <f t="shared" si="28"/>
        <v>9.9890853280752267E-4</v>
      </c>
      <c r="I80" s="252">
        <f t="shared" si="17"/>
        <v>5.7233224013362845E-2</v>
      </c>
      <c r="J80" s="217">
        <f t="shared" si="22"/>
        <v>8.0857977189666367E-3</v>
      </c>
      <c r="K80" s="122">
        <f>DEGREES(ATAN(RADIANS(J80)*Coriolis!D$10*(1000/3600)/9.806))</f>
        <v>5.7262241844951337E-2</v>
      </c>
      <c r="L80" s="35">
        <f>G80*((112800/(Coriolis!$D$10/3.6))^2/2)+L79</f>
        <v>584892.92392034328</v>
      </c>
      <c r="M80" s="35">
        <f>G80*((112800/(Coriolis!$D$10/3.6))^2/2)</f>
        <v>12922.031627720504</v>
      </c>
      <c r="N80" s="159">
        <f t="shared" si="23"/>
        <v>4.8921465290706588E-3</v>
      </c>
      <c r="O80" s="342">
        <f>((Coriolis!D$10/3.6)/RADIANS(J80))/1000</f>
        <v>492.08176058674428</v>
      </c>
      <c r="P80" s="342">
        <f>((Y$15/3600)/(Coriolis!D$8*SIN(RADIANS(A80))))/2</f>
        <v>492.33125125249882</v>
      </c>
      <c r="Q80" s="53">
        <f>(2*Coriolis!D$9*(Coriolis!D$10*1000/3600)*Coriolis!D$8*SIN(RADIANS(A80)))</f>
        <v>783.62376581684498</v>
      </c>
      <c r="R80" s="53">
        <f t="shared" si="24"/>
        <v>79.929624113318184</v>
      </c>
      <c r="S80" s="346">
        <f t="shared" si="19"/>
        <v>0.32283950214270707</v>
      </c>
      <c r="T80" s="93">
        <f t="shared" si="20"/>
        <v>0.80709875535676767</v>
      </c>
      <c r="U80" s="194">
        <f>'Angulo Deriva (Moises)'!D82</f>
        <v>6.4584184261225355</v>
      </c>
      <c r="V80" s="150">
        <f>SQRT(POWER(Coriolis!D$10,2)+POWER(D80,2))</f>
        <v>474.62305273758955</v>
      </c>
      <c r="X80" s="2"/>
      <c r="Y80" s="2"/>
      <c r="Z80" s="136"/>
    </row>
    <row r="81" spans="1:26">
      <c r="A81" s="46">
        <v>77</v>
      </c>
      <c r="B81" s="47">
        <f t="shared" si="21"/>
        <v>1432.9382161704195</v>
      </c>
      <c r="C81" s="35">
        <f t="shared" si="27"/>
        <v>8555547</v>
      </c>
      <c r="D81" s="47">
        <f t="shared" si="18"/>
        <v>375.14234774742107</v>
      </c>
      <c r="E81" s="35">
        <f t="shared" si="25"/>
        <v>28.301628772180379</v>
      </c>
      <c r="F81" s="121">
        <f t="shared" si="26"/>
        <v>7.861563547827882</v>
      </c>
      <c r="G81" s="216">
        <f>2*Coriolis!$D$10/3.6*Coriolis!$D$8*SIN(RADIANS('VELOCIDAD TANGENCIAL'!A81))</f>
        <v>9.836428199017748E-3</v>
      </c>
      <c r="H81" s="248">
        <f t="shared" si="28"/>
        <v>1.0031030184598968E-3</v>
      </c>
      <c r="I81" s="252">
        <f t="shared" si="17"/>
        <v>5.7473550097661946E-2</v>
      </c>
      <c r="J81" s="217">
        <f t="shared" si="22"/>
        <v>8.1197505398769611E-3</v>
      </c>
      <c r="K81" s="122">
        <f>DEGREES(ATAN(RADIANS(J81)*Coriolis!D$10*(1000/3600)/9.806))</f>
        <v>5.7502689776876878E-2</v>
      </c>
      <c r="L81" s="35">
        <f>G81*((112800/(Coriolis!$D$10/3.6))^2/2)+L80</f>
        <v>597869.21604788117</v>
      </c>
      <c r="M81" s="35">
        <f>G81*((112800/(Coriolis!$D$10/3.6))^2/2)</f>
        <v>12976.292127537903</v>
      </c>
      <c r="N81" s="159">
        <f t="shared" si="23"/>
        <v>4.9134821308745571E-3</v>
      </c>
      <c r="O81" s="342">
        <f>((Coriolis!D$10/3.6)/RADIANS(J81))/1000</f>
        <v>490.02411561250688</v>
      </c>
      <c r="P81" s="342">
        <f>((Y$15/3600)/(Coriolis!D$8*SIN(RADIANS(A81))))/2</f>
        <v>490.2725630304609</v>
      </c>
      <c r="Q81" s="53">
        <f>(2*Coriolis!D$9*(Coriolis!D$10*1000/3600)*Coriolis!D$8*SIN(RADIANS(A81)))</f>
        <v>786.91425592141968</v>
      </c>
      <c r="R81" s="53">
        <f t="shared" si="24"/>
        <v>80.265254103984802</v>
      </c>
      <c r="S81" s="346">
        <f t="shared" si="19"/>
        <v>0.32419512742298306</v>
      </c>
      <c r="T81" s="93">
        <f t="shared" si="20"/>
        <v>0.81048781855745777</v>
      </c>
      <c r="U81" s="194">
        <f>'Angulo Deriva (Moises)'!D83</f>
        <v>6.4865848440750424</v>
      </c>
      <c r="V81" s="150">
        <f>SQRT(POWER(Coriolis!D$10,2)+POWER(D81,2))</f>
        <v>450.81235683313628</v>
      </c>
      <c r="X81" s="2"/>
      <c r="Y81" s="2"/>
      <c r="Z81" s="136"/>
    </row>
    <row r="82" spans="1:26">
      <c r="A82" s="46">
        <v>78</v>
      </c>
      <c r="B82" s="47">
        <f t="shared" si="21"/>
        <v>1324.3974705091277</v>
      </c>
      <c r="C82" s="35">
        <f t="shared" si="27"/>
        <v>8666658</v>
      </c>
      <c r="D82" s="47">
        <f t="shared" si="18"/>
        <v>346.72644698203175</v>
      </c>
      <c r="E82" s="35">
        <f t="shared" si="25"/>
        <v>28.415900765389324</v>
      </c>
      <c r="F82" s="121">
        <f t="shared" si="26"/>
        <v>7.8933057681637004</v>
      </c>
      <c r="G82" s="216">
        <f>2*Coriolis!$D$10/3.6*Coriolis!$D$8*SIN(RADIANS('VELOCIDAD TANGENCIAL'!A82))</f>
        <v>9.8745630540078896E-3</v>
      </c>
      <c r="H82" s="248">
        <f t="shared" si="28"/>
        <v>1.0069919492155712E-3</v>
      </c>
      <c r="I82" s="252">
        <f t="shared" si="17"/>
        <v>5.7696369191706301E-2</v>
      </c>
      <c r="J82" s="217">
        <f t="shared" si="22"/>
        <v>8.1512300061150466E-3</v>
      </c>
      <c r="K82" s="122">
        <f>DEGREES(ATAN(RADIANS(J82)*Coriolis!D$10*(1000/3600)/9.806))</f>
        <v>5.7725621842334048E-2</v>
      </c>
      <c r="L82" s="35">
        <f>G82*((112800/(Coriolis!$D$10/3.6))^2/2)+L81</f>
        <v>610895.81597095029</v>
      </c>
      <c r="M82" s="35">
        <f>G82*((112800/(Coriolis!$D$10/3.6))^2/2)</f>
        <v>13026.599923069089</v>
      </c>
      <c r="N82" s="159">
        <f t="shared" si="23"/>
        <v>4.9333210384233514E-3</v>
      </c>
      <c r="O82" s="342">
        <f>((Coriolis!D$10/3.6)/RADIANS(J82))/1000</f>
        <v>488.13167758883446</v>
      </c>
      <c r="P82" s="342">
        <f>((Y$15/3600)/(Coriolis!D$8*SIN(RADIANS(A82))))/2</f>
        <v>488.37916552066184</v>
      </c>
      <c r="Q82" s="53">
        <f>(2*Coriolis!D$9*(Coriolis!D$10*1000/3600)*Coriolis!D$8*SIN(RADIANS(A82)))</f>
        <v>789.96504432063102</v>
      </c>
      <c r="R82" s="53">
        <f t="shared" si="24"/>
        <v>80.576434520704353</v>
      </c>
      <c r="S82" s="346">
        <f t="shared" si="19"/>
        <v>0.32545199972689726</v>
      </c>
      <c r="T82" s="93">
        <f t="shared" si="20"/>
        <v>0.81362999931724322</v>
      </c>
      <c r="U82" s="194">
        <f>'Angulo Deriva (Moises)'!D84</f>
        <v>6.5127753854469939</v>
      </c>
      <c r="V82" s="150">
        <f>SQRT(POWER(Coriolis!D$10,2)+POWER(D82,2))</f>
        <v>427.45669843480482</v>
      </c>
      <c r="X82" s="2"/>
      <c r="Y82" s="2"/>
      <c r="Z82" s="136"/>
    </row>
    <row r="83" spans="1:26">
      <c r="A83" s="46">
        <v>79</v>
      </c>
      <c r="B83" s="47">
        <f t="shared" si="21"/>
        <v>1215.4533005485912</v>
      </c>
      <c r="C83" s="35">
        <f t="shared" si="27"/>
        <v>8777769</v>
      </c>
      <c r="D83" s="47">
        <f t="shared" si="18"/>
        <v>318.20492998207675</v>
      </c>
      <c r="E83" s="35">
        <f t="shared" si="25"/>
        <v>28.521516999954997</v>
      </c>
      <c r="F83" s="121">
        <f t="shared" si="26"/>
        <v>7.9226436110986107</v>
      </c>
      <c r="G83" s="216">
        <f>2*Coriolis!$D$10/3.6*Coriolis!$D$8*SIN(RADIANS('VELOCIDAD TANGENCIAL'!A83))</f>
        <v>9.9096900214347434E-3</v>
      </c>
      <c r="H83" s="248">
        <f t="shared" si="28"/>
        <v>1.0105741404685647E-3</v>
      </c>
      <c r="I83" s="252">
        <f t="shared" si="17"/>
        <v>5.7901613423045888E-2</v>
      </c>
      <c r="J83" s="217">
        <f t="shared" si="22"/>
        <v>8.1802265287305338E-3</v>
      </c>
      <c r="K83" s="122">
        <f>DEGREES(ATAN(RADIANS(J83)*Coriolis!D$10*(1000/3600)/9.806))</f>
        <v>5.7930970134461343E-2</v>
      </c>
      <c r="L83" s="35">
        <f>G83*((112800/(Coriolis!$D$10/3.6))^2/2)+L82</f>
        <v>623968.7556610225</v>
      </c>
      <c r="M83" s="35">
        <f>G83*((112800/(Coriolis!$D$10/3.6))^2/2)</f>
        <v>13072.939690072206</v>
      </c>
      <c r="N83" s="159">
        <f t="shared" si="23"/>
        <v>4.9516572085938401E-3</v>
      </c>
      <c r="O83" s="342">
        <f>((Coriolis!D$10/3.6)/RADIANS(J83))/1000</f>
        <v>486.40139283708237</v>
      </c>
      <c r="P83" s="342">
        <f>((Y$15/3600)/(Coriolis!D$8*SIN(RADIANS(A83))))/2</f>
        <v>486.64800349620998</v>
      </c>
      <c r="Q83" s="53">
        <f>(2*Coriolis!D$9*(Coriolis!D$10*1000/3600)*Coriolis!D$8*SIN(RADIANS(A83)))</f>
        <v>792.77520171477931</v>
      </c>
      <c r="R83" s="53">
        <f t="shared" si="24"/>
        <v>80.863070574907482</v>
      </c>
      <c r="S83" s="346">
        <f t="shared" si="19"/>
        <v>0.32660973619897044</v>
      </c>
      <c r="T83" s="93">
        <f t="shared" si="20"/>
        <v>0.81652434049742606</v>
      </c>
      <c r="U83" s="194">
        <f>'Angulo Deriva (Moises)'!D85</f>
        <v>6.5369820723460679</v>
      </c>
      <c r="V83" s="150">
        <f>SQRT(POWER(Coriolis!D$10,2)+POWER(D83,2))</f>
        <v>404.66576018351043</v>
      </c>
      <c r="X83" s="2"/>
      <c r="Y83" s="2"/>
      <c r="Z83" s="136"/>
    </row>
    <row r="84" spans="1:26">
      <c r="A84" s="46">
        <v>80</v>
      </c>
      <c r="B84" s="47">
        <f t="shared" si="21"/>
        <v>1106.1388917383467</v>
      </c>
      <c r="C84" s="35">
        <f t="shared" si="27"/>
        <v>8888880</v>
      </c>
      <c r="D84" s="47">
        <f t="shared" si="18"/>
        <v>289.58648467792881</v>
      </c>
      <c r="E84" s="35">
        <f t="shared" si="25"/>
        <v>28.61844530414794</v>
      </c>
      <c r="F84" s="121">
        <f t="shared" si="26"/>
        <v>7.9495681400410936</v>
      </c>
      <c r="G84" s="216">
        <f>2*Coriolis!$D$10/3.6*Coriolis!$D$8*SIN(RADIANS('VELOCIDAD TANGENCIAL'!A84))</f>
        <v>9.9417984012837423E-3</v>
      </c>
      <c r="H84" s="248">
        <f t="shared" si="28"/>
        <v>1.0138485010487194E-3</v>
      </c>
      <c r="I84" s="252">
        <f t="shared" si="17"/>
        <v>5.8089220272675914E-2</v>
      </c>
      <c r="J84" s="217">
        <f t="shared" si="22"/>
        <v>8.2067312751017332E-3</v>
      </c>
      <c r="K84" s="122">
        <f>DEGREES(ATAN(RADIANS(J84)*Coriolis!D$10*(1000/3600)/9.806))</f>
        <v>5.8118672102556584E-2</v>
      </c>
      <c r="L84" s="35">
        <f>G84*((112800/(Coriolis!$D$10/3.6))^2/2)+L83</f>
        <v>637084.05297402781</v>
      </c>
      <c r="M84" s="35">
        <f>G84*((112800/(Coriolis!$D$10/3.6))^2/2)</f>
        <v>13115.297313005311</v>
      </c>
      <c r="N84" s="159">
        <f t="shared" si="23"/>
        <v>4.9684850560107394E-3</v>
      </c>
      <c r="O84" s="342">
        <f>((Coriolis!D$10/3.6)/RADIANS(J84))/1000</f>
        <v>484.83049388601557</v>
      </c>
      <c r="P84" s="342">
        <f>((Y$15/3600)/(Coriolis!D$8*SIN(RADIANS(A84))))/2</f>
        <v>485.07630808273262</v>
      </c>
      <c r="Q84" s="53">
        <f>(2*Coriolis!D$9*(Coriolis!D$10*1000/3600)*Coriolis!D$8*SIN(RADIANS(A84)))</f>
        <v>795.34387210269927</v>
      </c>
      <c r="R84" s="53">
        <f t="shared" si="24"/>
        <v>81.125074954475323</v>
      </c>
      <c r="S84" s="346">
        <f t="shared" si="19"/>
        <v>0.32766798418145776</v>
      </c>
      <c r="T84" s="93">
        <f t="shared" si="20"/>
        <v>0.81916996045364443</v>
      </c>
      <c r="U84" s="194">
        <f>'Angulo Deriva (Moises)'!D86</f>
        <v>6.5591975311806427</v>
      </c>
      <c r="V84" s="150">
        <f>SQRT(POWER(Coriolis!D$10,2)+POWER(D84,2))</f>
        <v>382.57068903422322</v>
      </c>
      <c r="X84" s="2"/>
      <c r="Y84" s="2"/>
      <c r="Z84" s="136"/>
    </row>
    <row r="85" spans="1:26">
      <c r="A85" s="46">
        <v>81</v>
      </c>
      <c r="B85" s="47">
        <f t="shared" si="21"/>
        <v>996.48754230627094</v>
      </c>
      <c r="C85" s="35">
        <f t="shared" si="27"/>
        <v>8999991</v>
      </c>
      <c r="D85" s="47">
        <f t="shared" si="18"/>
        <v>260.87982852526073</v>
      </c>
      <c r="E85" s="35">
        <f t="shared" si="25"/>
        <v>28.706656152668074</v>
      </c>
      <c r="F85" s="121">
        <f t="shared" si="26"/>
        <v>7.9740711535189099</v>
      </c>
      <c r="G85" s="216">
        <f>2*Coriolis!$D$10/3.6*Coriolis!$D$8*SIN(RADIANS('VELOCIDAD TANGENCIAL'!A85))</f>
        <v>9.9708784130313494E-3</v>
      </c>
      <c r="H85" s="248">
        <f t="shared" si="28"/>
        <v>1.0168140335540842E-3</v>
      </c>
      <c r="I85" s="252">
        <f t="shared" si="17"/>
        <v>5.8259132594079846E-2</v>
      </c>
      <c r="J85" s="217">
        <f t="shared" si="22"/>
        <v>8.230736171626148E-3</v>
      </c>
      <c r="K85" s="122">
        <f>DEGREES(ATAN(RADIANS(J85)*Coriolis!D$10*(1000/3600)/9.806))</f>
        <v>5.8288670571129776E-2</v>
      </c>
      <c r="L85" s="35">
        <f>G85*((112800/(Coriolis!$D$10/3.6))^2/2)+L84</f>
        <v>650237.71286335401</v>
      </c>
      <c r="M85" s="35">
        <f>G85*((112800/(Coriolis!$D$10/3.6))^2/2)</f>
        <v>13153.659889326142</v>
      </c>
      <c r="N85" s="159">
        <f t="shared" si="23"/>
        <v>4.9837994547487739E-3</v>
      </c>
      <c r="O85" s="342">
        <f>((Coriolis!D$10/3.6)/RADIANS(J85))/1000</f>
        <v>483.41648843195475</v>
      </c>
      <c r="P85" s="342">
        <f>((Y$15/3600)/(Coriolis!D$8*SIN(RADIANS(A85))))/2</f>
        <v>483.66158571292664</v>
      </c>
      <c r="Q85" s="53">
        <f>(2*Coriolis!D$9*(Coriolis!D$10*1000/3600)*Coriolis!D$8*SIN(RADIANS(A85)))</f>
        <v>797.6702730425078</v>
      </c>
      <c r="R85" s="53">
        <f t="shared" si="24"/>
        <v>81.362367850335787</v>
      </c>
      <c r="S85" s="346">
        <f t="shared" si="19"/>
        <v>0.32862642132177239</v>
      </c>
      <c r="T85" s="93">
        <f t="shared" si="20"/>
        <v>0.821566053304431</v>
      </c>
      <c r="U85" s="194">
        <f>'Angulo Deriva (Moises)'!D87</f>
        <v>6.5794149949068359</v>
      </c>
      <c r="V85" s="150">
        <f>SQRT(POWER(Coriolis!D$10,2)+POWER(D85,2))</f>
        <v>361.32850002645716</v>
      </c>
      <c r="X85" s="2"/>
      <c r="Y85" s="2"/>
      <c r="Z85" s="136"/>
    </row>
    <row r="86" spans="1:26">
      <c r="A86" s="48">
        <v>82</v>
      </c>
      <c r="B86" s="49">
        <f t="shared" si="21"/>
        <v>886.53265311561699</v>
      </c>
      <c r="C86" s="35">
        <f t="shared" si="27"/>
        <v>9111102</v>
      </c>
      <c r="D86" s="49">
        <f t="shared" si="18"/>
        <v>232.09370584962423</v>
      </c>
      <c r="E86" s="35">
        <f t="shared" si="25"/>
        <v>28.786122675636506</v>
      </c>
      <c r="F86" s="121">
        <f t="shared" si="26"/>
        <v>7.9961451876768077</v>
      </c>
      <c r="G86" s="216">
        <f>2*Coriolis!$D$10/3.6*Coriolis!$D$8*SIN(RADIANS('VELOCIDAD TANGENCIAL'!A86))</f>
        <v>9.9969211986242774E-3</v>
      </c>
      <c r="H86" s="248">
        <f t="shared" si="28"/>
        <v>1.0194698346547295E-3</v>
      </c>
      <c r="I86" s="252">
        <f t="shared" si="17"/>
        <v>5.8411298630635648E-2</v>
      </c>
      <c r="J86" s="217">
        <f t="shared" si="22"/>
        <v>8.2522339061797522E-3</v>
      </c>
      <c r="K86" s="122">
        <f>DEGREES(ATAN(RADIANS(J86)*Coriolis!D$10*(1000/3600)/9.806))</f>
        <v>5.8440913757318087E-2</v>
      </c>
      <c r="L86" s="35">
        <f>G86*((112800/(Coriolis!$D$10/3.6))^2/2)+L85</f>
        <v>663425.72859677637</v>
      </c>
      <c r="M86" s="35">
        <f>G86*((112800/(Coriolis!$D$10/3.6))^2/2)</f>
        <v>13188.015733422315</v>
      </c>
      <c r="N86" s="159">
        <f t="shared" si="23"/>
        <v>4.9975957398937449E-3</v>
      </c>
      <c r="O86" s="342">
        <f>((Coriolis!D$10/3.6)/RADIANS(J86))/1000</f>
        <v>482.15714951048244</v>
      </c>
      <c r="P86" s="342">
        <f>((Y$15/3600)/(Coriolis!D$8*SIN(RADIANS(A86))))/2</f>
        <v>482.40160829327959</v>
      </c>
      <c r="Q86" s="53">
        <f>(2*Coriolis!D$9*(Coriolis!D$10*1000/3600)*Coriolis!D$8*SIN(RADIANS(A86)))</f>
        <v>799.75369588994204</v>
      </c>
      <c r="R86" s="53">
        <f t="shared" si="24"/>
        <v>81.574876980774079</v>
      </c>
      <c r="S86" s="346">
        <f t="shared" si="19"/>
        <v>0.32948475567067681</v>
      </c>
      <c r="T86" s="93">
        <f t="shared" si="20"/>
        <v>0.82371188917669202</v>
      </c>
      <c r="U86" s="194">
        <f>'Angulo Deriva (Moises)'!D88</f>
        <v>6.5976283050893603</v>
      </c>
      <c r="V86" s="150">
        <f>SQRT(POWER(Coriolis!D$10,2)+POWER(D86,2))</f>
        <v>341.12679210963756</v>
      </c>
      <c r="X86" s="2"/>
      <c r="Y86" s="2"/>
      <c r="Z86" s="136"/>
    </row>
    <row r="87" spans="1:26">
      <c r="A87" s="48">
        <v>83</v>
      </c>
      <c r="B87" s="49">
        <f t="shared" si="21"/>
        <v>776.30771749078951</v>
      </c>
      <c r="C87" s="35">
        <f t="shared" si="27"/>
        <v>9222213</v>
      </c>
      <c r="D87" s="49">
        <f t="shared" si="18"/>
        <v>203.23688518284374</v>
      </c>
      <c r="E87" s="35">
        <f t="shared" si="25"/>
        <v>28.856820666780493</v>
      </c>
      <c r="F87" s="121">
        <f t="shared" si="26"/>
        <v>8.0157835185501369</v>
      </c>
      <c r="G87" s="216">
        <f>2*Coriolis!$D$10/3.6*Coriolis!$D$8*SIN(RADIANS('VELOCIDAD TANGENCIAL'!A87))</f>
        <v>1.0019918825177753E-2</v>
      </c>
      <c r="H87" s="248">
        <f t="shared" si="28"/>
        <v>1.0218150953679129E-3</v>
      </c>
      <c r="I87" s="252">
        <f t="shared" si="17"/>
        <v>5.8545672031380579E-2</v>
      </c>
      <c r="J87" s="217">
        <f t="shared" si="22"/>
        <v>8.2712179303443493E-3</v>
      </c>
      <c r="K87" s="122">
        <f>DEGREES(ATAN(RADIANS(J87)*Coriolis!D$10*(1000/3600)/9.806))</f>
        <v>5.8575355286658706E-2</v>
      </c>
      <c r="L87" s="35">
        <f>G87*((112800/(Coriolis!$D$10/3.6))^2/2)+L86</f>
        <v>676644.08297694731</v>
      </c>
      <c r="M87" s="35">
        <f>G87*((112800/(Coriolis!$D$10/3.6))^2/2)</f>
        <v>13218.354380170911</v>
      </c>
      <c r="N87" s="159">
        <f t="shared" si="23"/>
        <v>5.0098697089635442E-3</v>
      </c>
      <c r="O87" s="342">
        <f>((Coriolis!D$10/3.6)/RADIANS(J87))/1000</f>
        <v>481.05050680628528</v>
      </c>
      <c r="P87" s="342">
        <f>((Y$15/3600)/(Coriolis!D$8*SIN(RADIANS(A87))))/2</f>
        <v>481.29440450950761</v>
      </c>
      <c r="Q87" s="53">
        <f>(2*Coriolis!D$9*(Coriolis!D$10*1000/3600)*Coriolis!D$8*SIN(RADIANS(A87)))</f>
        <v>801.59350601422011</v>
      </c>
      <c r="R87" s="53">
        <f t="shared" si="24"/>
        <v>81.762537613450448</v>
      </c>
      <c r="S87" s="346">
        <f t="shared" si="19"/>
        <v>0.33024272577121339</v>
      </c>
      <c r="T87" s="93">
        <f t="shared" si="20"/>
        <v>0.82560681442803341</v>
      </c>
      <c r="U87" s="194">
        <f>'Angulo Deriva (Moises)'!D89</f>
        <v>6.6138319137774904</v>
      </c>
      <c r="V87" s="150">
        <f>SQRT(POWER(Coriolis!D$10,2)+POWER(D87,2))</f>
        <v>322.1881926744436</v>
      </c>
      <c r="X87" s="2"/>
      <c r="Y87" s="2"/>
      <c r="Z87" s="136"/>
    </row>
    <row r="88" spans="1:26">
      <c r="A88" s="48">
        <v>84</v>
      </c>
      <c r="B88" s="49">
        <f t="shared" si="21"/>
        <v>665.84631101495256</v>
      </c>
      <c r="C88" s="35">
        <f t="shared" si="27"/>
        <v>9333324</v>
      </c>
      <c r="D88" s="49">
        <f t="shared" si="18"/>
        <v>174.31815659203664</v>
      </c>
      <c r="E88" s="35">
        <f t="shared" si="25"/>
        <v>28.918728590807092</v>
      </c>
      <c r="F88" s="121">
        <f t="shared" si="26"/>
        <v>8.0329801641130807</v>
      </c>
      <c r="G88" s="216">
        <f>2*Coriolis!$D$10/3.6*Coriolis!$D$8*SIN(RADIANS('VELOCIDAD TANGENCIAL'!A88))</f>
        <v>1.0039864287391948E-2</v>
      </c>
      <c r="H88" s="248">
        <f t="shared" si="28"/>
        <v>1.0238491013045024E-3</v>
      </c>
      <c r="I88" s="252">
        <f t="shared" si="17"/>
        <v>5.8662211865129377E-2</v>
      </c>
      <c r="J88" s="217">
        <f t="shared" si="22"/>
        <v>8.2876824614022768E-3</v>
      </c>
      <c r="K88" s="122">
        <f>DEGREES(ATAN(RADIANS(J88)*Coriolis!D$10*(1000/3600)/9.806))</f>
        <v>5.8691954207214111E-2</v>
      </c>
      <c r="L88" s="35">
        <f>G88*((112800/(Coriolis!$D$10/3.6))^2/2)+L87</f>
        <v>689888.74956507352</v>
      </c>
      <c r="M88" s="35">
        <f>G88*((112800/(Coriolis!$D$10/3.6))^2/2)</f>
        <v>13244.666588126234</v>
      </c>
      <c r="N88" s="159">
        <f t="shared" si="23"/>
        <v>5.0206176231882985E-3</v>
      </c>
      <c r="O88" s="342">
        <f>((Coriolis!D$10/3.6)/RADIANS(J88))/1000</f>
        <v>480.09483903708315</v>
      </c>
      <c r="P88" s="342">
        <f>((Y$15/3600)/(Coriolis!D$8*SIN(RADIANS(A88))))/2</f>
        <v>480.33825220662209</v>
      </c>
      <c r="Q88" s="53">
        <f>(2*Coriolis!D$9*(Coriolis!D$10*1000/3600)*Coriolis!D$8*SIN(RADIANS(A88)))</f>
        <v>803.18914299135565</v>
      </c>
      <c r="R88" s="53">
        <f t="shared" si="24"/>
        <v>81.925292585118271</v>
      </c>
      <c r="S88" s="346">
        <f t="shared" si="19"/>
        <v>0.33090010073834697</v>
      </c>
      <c r="T88" s="93">
        <f t="shared" si="20"/>
        <v>0.82725025184586742</v>
      </c>
      <c r="U88" s="194">
        <f>'Angulo Deriva (Moises)'!D90</f>
        <v>6.6280208851950579</v>
      </c>
      <c r="V88" s="150">
        <f>SQRT(POWER(Coriolis!D$10,2)+POWER(D88,2))</f>
        <v>304.77339076377024</v>
      </c>
      <c r="X88" s="2"/>
      <c r="Y88" s="2"/>
      <c r="Z88" s="136"/>
    </row>
    <row r="89" spans="1:26">
      <c r="A89" s="48">
        <v>85</v>
      </c>
      <c r="B89" s="49">
        <f t="shared" si="21"/>
        <v>555.18208130258233</v>
      </c>
      <c r="C89" s="35">
        <f t="shared" si="27"/>
        <v>9444435</v>
      </c>
      <c r="D89" s="49">
        <f t="shared" si="18"/>
        <v>145.34632900207365</v>
      </c>
      <c r="E89" s="35">
        <f t="shared" si="25"/>
        <v>28.971827589962999</v>
      </c>
      <c r="F89" s="121">
        <f t="shared" si="26"/>
        <v>8.047729886100834</v>
      </c>
      <c r="G89" s="216">
        <f>2*Coriolis!$D$10/3.6*Coriolis!$D$8*SIN(RADIANS('VELOCIDAD TANGENCIAL'!A89))</f>
        <v>1.0056751509685853E-2</v>
      </c>
      <c r="H89" s="248">
        <f t="shared" si="28"/>
        <v>1.0255712328865851E-3</v>
      </c>
      <c r="I89" s="252">
        <f t="shared" si="17"/>
        <v>5.8760882632941526E-2</v>
      </c>
      <c r="J89" s="217">
        <f t="shared" si="22"/>
        <v>8.3016224840978797E-3</v>
      </c>
      <c r="K89" s="122">
        <f>DEGREES(ATAN(RADIANS(J89)*Coriolis!D$10*(1000/3600)/9.806))</f>
        <v>5.8790675002045739E-2</v>
      </c>
      <c r="L89" s="35">
        <f>G89*((112800/(Coriolis!$D$10/3.6))^2/2)+L88</f>
        <v>703155.69390740839</v>
      </c>
      <c r="M89" s="35">
        <f>G89*((112800/(Coriolis!$D$10/3.6))^2/2)</f>
        <v>13266.944342334848</v>
      </c>
      <c r="N89" s="159">
        <f t="shared" si="23"/>
        <v>5.0298362086492292E-3</v>
      </c>
      <c r="O89" s="342">
        <f>((Coriolis!D$10/3.6)/RADIANS(J89))/1000</f>
        <v>479.28866735618118</v>
      </c>
      <c r="P89" s="342">
        <f>((Y$15/3600)/(Coriolis!D$8*SIN(RADIANS(A89))))/2</f>
        <v>479.53167178813737</v>
      </c>
      <c r="Q89" s="53">
        <f>(2*Coriolis!D$9*(Coriolis!D$10*1000/3600)*Coriolis!D$8*SIN(RADIANS(A89)))</f>
        <v>804.54012077486811</v>
      </c>
      <c r="R89" s="53">
        <f t="shared" si="24"/>
        <v>82.063092319036542</v>
      </c>
      <c r="S89" s="346">
        <f t="shared" si="19"/>
        <v>0.33145668032929443</v>
      </c>
      <c r="T89" s="93">
        <f t="shared" si="20"/>
        <v>0.82864170082323607</v>
      </c>
      <c r="U89" s="194">
        <f>'Angulo Deriva (Moises)'!D91</f>
        <v>6.6401908972439347</v>
      </c>
      <c r="V89" s="150">
        <f>SQRT(POWER(Coriolis!D$10,2)+POWER(D89,2))</f>
        <v>289.18083503990897</v>
      </c>
      <c r="X89" s="2"/>
      <c r="Y89" s="2"/>
      <c r="Z89" s="136"/>
    </row>
    <row r="90" spans="1:26">
      <c r="A90" s="48">
        <v>86</v>
      </c>
      <c r="B90" s="49">
        <f t="shared" si="21"/>
        <v>444.34873775007776</v>
      </c>
      <c r="C90" s="35">
        <f t="shared" si="27"/>
        <v>9555546</v>
      </c>
      <c r="D90" s="49">
        <f t="shared" si="18"/>
        <v>116.33022751229515</v>
      </c>
      <c r="E90" s="35">
        <f t="shared" si="25"/>
        <v>29.016101489778492</v>
      </c>
      <c r="F90" s="121">
        <f t="shared" si="26"/>
        <v>8.0600281916051362</v>
      </c>
      <c r="G90" s="216">
        <f>2*Coriolis!$D$10/3.6*Coriolis!$D$8*SIN(RADIANS('VELOCIDAD TANGENCIAL'!A90))</f>
        <v>1.0070575348047969E-2</v>
      </c>
      <c r="H90" s="248">
        <f t="shared" si="28"/>
        <v>1.0269809655361992E-3</v>
      </c>
      <c r="I90" s="252">
        <f t="shared" si="17"/>
        <v>5.884165427893405E-2</v>
      </c>
      <c r="J90" s="217">
        <f t="shared" si="22"/>
        <v>8.3130337521652008E-3</v>
      </c>
      <c r="K90" s="122">
        <f>DEGREES(ATAN(RADIANS(J90)*Coriolis!D$10*(1000/3600)/9.806))</f>
        <v>5.8871487600032142E-2</v>
      </c>
      <c r="L90" s="35">
        <f>G90*((112800/(Coriolis!$D$10/3.6))^2/2)+L89</f>
        <v>716440.8747641854</v>
      </c>
      <c r="M90" s="35">
        <f>G90*((112800/(Coriolis!$D$10/3.6))^2/2)</f>
        <v>13285.180856777009</v>
      </c>
      <c r="N90" s="159">
        <f t="shared" si="23"/>
        <v>5.0375226572758674E-3</v>
      </c>
      <c r="O90" s="342">
        <f>((Coriolis!D$10/3.6)/RADIANS(J90))/1000</f>
        <v>478.63074972612156</v>
      </c>
      <c r="P90" s="342">
        <f>((Y$15/3600)/(Coriolis!D$8*SIN(RADIANS(A90))))/2</f>
        <v>478.87342058686914</v>
      </c>
      <c r="Q90" s="53">
        <f>(2*Coriolis!D$9*(Coriolis!D$10*1000/3600)*Coriolis!D$8*SIN(RADIANS(A90)))</f>
        <v>805.64602784383737</v>
      </c>
      <c r="R90" s="53">
        <f t="shared" si="24"/>
        <v>82.175894840071408</v>
      </c>
      <c r="S90" s="346">
        <f t="shared" si="19"/>
        <v>0.33191229500452057</v>
      </c>
      <c r="T90" s="93">
        <f t="shared" si="20"/>
        <v>0.82978073751130144</v>
      </c>
      <c r="U90" s="194">
        <f>'Angulo Deriva (Moises)'!D92</f>
        <v>6.65033824282051</v>
      </c>
      <c r="V90" s="150">
        <f>SQRT(POWER(Coriolis!D$10,2)+POWER(D90,2))</f>
        <v>275.74031593704677</v>
      </c>
      <c r="X90" s="2"/>
      <c r="Y90" s="2"/>
      <c r="Z90" s="136"/>
    </row>
    <row r="91" spans="1:26">
      <c r="A91" s="48">
        <v>87</v>
      </c>
      <c r="B91" s="49">
        <f t="shared" si="21"/>
        <v>333.38004126755305</v>
      </c>
      <c r="C91" s="35">
        <f t="shared" si="27"/>
        <v>9666657</v>
      </c>
      <c r="D91" s="49">
        <f t="shared" si="18"/>
        <v>87.278690708300573</v>
      </c>
      <c r="E91" s="35">
        <f t="shared" si="25"/>
        <v>29.05153680399458</v>
      </c>
      <c r="F91" s="121">
        <f t="shared" si="26"/>
        <v>8.06987133444294</v>
      </c>
      <c r="G91" s="216">
        <f>2*Coriolis!$D$10/3.6*Coriolis!$D$8*SIN(RADIANS('VELOCIDAD TANGENCIAL'!A91))</f>
        <v>1.0081331591603215E-2</v>
      </c>
      <c r="H91" s="248">
        <f t="shared" si="28"/>
        <v>1.0280778698351231E-3</v>
      </c>
      <c r="I91" s="252">
        <f t="shared" si="17"/>
        <v>5.8904502199436257E-2</v>
      </c>
      <c r="J91" s="217">
        <f t="shared" si="22"/>
        <v>8.3219127896214488E-3</v>
      </c>
      <c r="K91" s="122">
        <f>DEGREES(ATAN(RADIANS(J91)*Coriolis!D$10*(1000/3600)/9.806))</f>
        <v>5.8934367385028531E-2</v>
      </c>
      <c r="L91" s="35">
        <f>G91*((112800/(Coriolis!$D$10/3.6))^2/2)+L90</f>
        <v>729740.24534061912</v>
      </c>
      <c r="M91" s="35">
        <f>G91*((112800/(Coriolis!$D$10/3.6))^2/2)</f>
        <v>13299.370576433761</v>
      </c>
      <c r="N91" s="159">
        <f t="shared" si="23"/>
        <v>5.0436746277014652E-3</v>
      </c>
      <c r="O91" s="342">
        <f>((Coriolis!D$10/3.6)/RADIANS(J91))/1000</f>
        <v>478.12007622329054</v>
      </c>
      <c r="P91" s="342">
        <f>((Y$15/3600)/(Coriolis!D$8*SIN(RADIANS(A91))))/2</f>
        <v>478.36248816716216</v>
      </c>
      <c r="Q91" s="53">
        <f>(2*Coriolis!D$9*(Coriolis!D$10*1000/3600)*Coriolis!D$8*SIN(RADIANS(A91)))</f>
        <v>806.50652732825711</v>
      </c>
      <c r="R91" s="53">
        <f t="shared" si="24"/>
        <v>82.263665787482225</v>
      </c>
      <c r="S91" s="346">
        <f t="shared" si="19"/>
        <v>0.33226680597938174</v>
      </c>
      <c r="T91" s="93">
        <f t="shared" si="20"/>
        <v>0.8306670149484543</v>
      </c>
      <c r="U91" s="194">
        <f>'Angulo Deriva (Moises)'!D93</f>
        <v>6.6584598309449747</v>
      </c>
      <c r="V91" s="150">
        <f>SQRT(POWER(Coriolis!D$10,2)+POWER(D91,2))</f>
        <v>264.79722402577261</v>
      </c>
      <c r="X91" s="2"/>
      <c r="Y91" s="2"/>
      <c r="Z91" s="136"/>
    </row>
    <row r="92" spans="1:26">
      <c r="A92" s="48">
        <v>88</v>
      </c>
      <c r="B92" s="49">
        <f t="shared" si="21"/>
        <v>222.30979399493188</v>
      </c>
      <c r="C92" s="35">
        <f t="shared" si="27"/>
        <v>9777768</v>
      </c>
      <c r="D92" s="49">
        <f t="shared" si="18"/>
        <v>58.200567969628196</v>
      </c>
      <c r="E92" s="35">
        <f t="shared" si="25"/>
        <v>29.078122738672377</v>
      </c>
      <c r="F92" s="121">
        <f t="shared" si="26"/>
        <v>8.0772563162978823</v>
      </c>
      <c r="G92" s="216">
        <f>2*Coriolis!$D$10/3.6*Coriolis!$D$8*SIN(RADIANS('VELOCIDAD TANGENCIAL'!A92))</f>
        <v>1.0089016963895608E-2</v>
      </c>
      <c r="H92" s="248">
        <f t="shared" si="28"/>
        <v>1.0288616116556812E-3</v>
      </c>
      <c r="I92" s="252">
        <f t="shared" si="17"/>
        <v>5.8949407250483823E-2</v>
      </c>
      <c r="J92" s="217">
        <f t="shared" si="22"/>
        <v>8.3282568918257981E-3</v>
      </c>
      <c r="K92" s="122">
        <f>DEGREES(ATAN(RADIANS(J92)*Coriolis!D$10*(1000/3600)/9.806))</f>
        <v>5.89792952033645E-2</v>
      </c>
      <c r="L92" s="35">
        <f>G92*((112800/(Coriolis!$D$10/3.6))^2/2)+L91</f>
        <v>743049.75451959821</v>
      </c>
      <c r="M92" s="35">
        <f>G92*((112800/(Coriolis!$D$10/3.6))^2/2)</f>
        <v>13309.509178979037</v>
      </c>
      <c r="N92" s="159">
        <f t="shared" si="23"/>
        <v>5.0482902459764219E-3</v>
      </c>
      <c r="O92" s="342">
        <f>((Coriolis!D$10/3.6)/RADIANS(J92))/1000</f>
        <v>477.75586524025886</v>
      </c>
      <c r="P92" s="342">
        <f>((Y$15/3600)/(Coriolis!D$8*SIN(RADIANS(A92))))/2</f>
        <v>477.9980925253036</v>
      </c>
      <c r="Q92" s="53">
        <f>(2*Coriolis!D$9*(Coriolis!D$10*1000/3600)*Coriolis!D$8*SIN(RADIANS(A92)))</f>
        <v>807.12135711164854</v>
      </c>
      <c r="R92" s="53">
        <f t="shared" si="24"/>
        <v>82.326378425388143</v>
      </c>
      <c r="S92" s="346">
        <f t="shared" si="19"/>
        <v>0.33252010526640075</v>
      </c>
      <c r="T92" s="93">
        <f t="shared" si="20"/>
        <v>0.83130026316600181</v>
      </c>
      <c r="U92" s="194">
        <f>'Angulo Deriva (Moises)'!D94</f>
        <v>6.6645531877031567</v>
      </c>
      <c r="V92" s="150">
        <f>SQRT(POWER(Coriolis!D$10,2)+POWER(D92,2))</f>
        <v>256.68522768555908</v>
      </c>
      <c r="X92" s="2"/>
      <c r="Y92" s="2"/>
      <c r="Z92" s="136"/>
    </row>
    <row r="93" spans="1:26" ht="15.75" thickBot="1">
      <c r="A93" s="48">
        <v>89</v>
      </c>
      <c r="B93" s="49">
        <f t="shared" si="21"/>
        <v>111.17182900549652</v>
      </c>
      <c r="C93" s="35">
        <f t="shared" si="27"/>
        <v>9888879</v>
      </c>
      <c r="D93" s="49">
        <f t="shared" si="18"/>
        <v>29.104716774150713</v>
      </c>
      <c r="E93" s="35">
        <f t="shared" si="25"/>
        <v>29.095851195477483</v>
      </c>
      <c r="F93" s="121">
        <f t="shared" si="26"/>
        <v>8.0821808876326333</v>
      </c>
      <c r="G93" s="216">
        <f>2*Coriolis!$D$10/3.6*Coriolis!$D$8*SIN(RADIANS('VELOCIDAD TANGENCIAL'!A93))</f>
        <v>1.0093629123886297E-2</v>
      </c>
      <c r="H93" s="248">
        <f t="shared" si="28"/>
        <v>1.0293319522625228E-3</v>
      </c>
      <c r="I93" s="252">
        <f t="shared" si="17"/>
        <v>5.8976355753649921E-2</v>
      </c>
      <c r="J93" s="217">
        <f t="shared" si="22"/>
        <v>8.3320641263032614E-3</v>
      </c>
      <c r="K93" s="122">
        <f>DEGREES(ATAN(RADIANS(J93)*Coriolis!D$10*(1000/3600)/9.806))</f>
        <v>5.9006257369678218E-2</v>
      </c>
      <c r="L93" s="35">
        <f>G93*((112800/(Coriolis!$D$10/3.6))^2/2)+L92</f>
        <v>756365.34809569444</v>
      </c>
      <c r="M93" s="35">
        <f>G93*((112800/(Coriolis!$D$10/3.6))^2/2)</f>
        <v>13315.593576096284</v>
      </c>
      <c r="N93" s="159">
        <f t="shared" si="23"/>
        <v>5.0513681061385022E-3</v>
      </c>
      <c r="O93" s="342">
        <f>((Coriolis!D$10/3.6)/RADIANS(J93))/1000</f>
        <v>477.53756055916426</v>
      </c>
      <c r="P93" s="342">
        <f>((Y$15/3600)/(Coriolis!D$8*SIN(RADIANS(A93))))/2</f>
        <v>477.77967716142297</v>
      </c>
      <c r="Q93" s="53">
        <f>(2*Coriolis!D$9*(Coriolis!D$10*1000/3600)*Coriolis!D$8*SIN(RADIANS(A93)))</f>
        <v>807.4903299109036</v>
      </c>
      <c r="R93" s="53">
        <f t="shared" si="24"/>
        <v>82.364013650912156</v>
      </c>
      <c r="S93" s="346">
        <f t="shared" si="19"/>
        <v>0.33267211570816108</v>
      </c>
      <c r="T93" s="93">
        <f t="shared" si="20"/>
        <v>0.83168028927040272</v>
      </c>
      <c r="U93" s="194">
        <f>'Angulo Deriva (Moises)'!D95</f>
        <v>6.6686164569992989</v>
      </c>
      <c r="V93" s="150">
        <f>SQRT(POWER(Coriolis!D$10,2)+POWER(D93,2))</f>
        <v>251.68846723380778</v>
      </c>
      <c r="X93" s="2"/>
      <c r="Y93" s="2"/>
      <c r="Z93" s="136"/>
    </row>
    <row r="94" spans="1:26" ht="15.75" thickBot="1">
      <c r="A94" s="155">
        <v>90</v>
      </c>
      <c r="B94" s="156">
        <f t="shared" si="21"/>
        <v>3.9005000552843198E-13</v>
      </c>
      <c r="C94" s="102">
        <f t="shared" si="27"/>
        <v>9999990</v>
      </c>
      <c r="D94" s="156">
        <f t="shared" si="18"/>
        <v>1.0211485265839833E-13</v>
      </c>
      <c r="E94" s="102">
        <f t="shared" si="25"/>
        <v>29.10471677415061</v>
      </c>
      <c r="F94" s="122">
        <f t="shared" si="26"/>
        <v>8.0846435483751691</v>
      </c>
      <c r="G94" s="217">
        <f>2*Coriolis!$D$10/3.6*Coriolis!$D$8*SIN(RADIANS('VELOCIDAD TANGENCIAL'!A94))</f>
        <v>1.0095166666666667E-2</v>
      </c>
      <c r="H94" s="227">
        <f t="shared" si="28"/>
        <v>1.0294887483853425E-3</v>
      </c>
      <c r="I94" s="252">
        <f t="shared" si="17"/>
        <v>5.898533950021155E-2</v>
      </c>
      <c r="J94" s="217">
        <f t="shared" si="22"/>
        <v>8.3333333333333332E-3</v>
      </c>
      <c r="K94" s="122">
        <f>DEGREES(ATAN(RADIANS(J94)*Coriolis!D$10*(1000/3600)/9.806))</f>
        <v>5.9015245671084876E-2</v>
      </c>
      <c r="L94" s="102">
        <f>G94*((112800/(Coriolis!$D$10/3.6))^2/2)+L93</f>
        <v>769682.97001011367</v>
      </c>
      <c r="M94" s="102">
        <f>G94*((112800/(Coriolis!$D$10/3.6))^2/2)</f>
        <v>13317.621914419198</v>
      </c>
      <c r="N94" s="162">
        <f t="shared" si="23"/>
        <v>5.0529072706417518E-3</v>
      </c>
      <c r="O94" s="102">
        <f>((Coriolis!D$10/3.6)/RADIANS(J94))/1000</f>
        <v>477.46482927568599</v>
      </c>
      <c r="P94" s="102">
        <f>((Y$15/3600)/(Coriolis!D$8*SIN(RADIANS(A94))))/2</f>
        <v>477.70690900241345</v>
      </c>
      <c r="Q94" s="151">
        <f>(2*Coriolis!D$9*(Coriolis!D$10*1000/3600)*Coriolis!D$8*SIN(RADIANS(A94)))</f>
        <v>807.61333333333323</v>
      </c>
      <c r="R94" s="151">
        <f t="shared" si="24"/>
        <v>82.376559999999984</v>
      </c>
      <c r="S94" s="347">
        <f t="shared" si="19"/>
        <v>0.33272279100080954</v>
      </c>
      <c r="T94" s="102">
        <f t="shared" si="20"/>
        <v>0.83180697750202381</v>
      </c>
      <c r="U94" s="151">
        <f>'Angulo Deriva (Moises)'!D96</f>
        <v>6.6706484011223033</v>
      </c>
      <c r="V94" s="152">
        <f>SQRT(POWER(Coriolis!D$10,2)+POWER(D94,2))</f>
        <v>250</v>
      </c>
      <c r="X94" s="387" t="s">
        <v>107</v>
      </c>
      <c r="Y94" s="389">
        <f xml:space="preserve"> Coriolis!D10/3600*1000</f>
        <v>69.444444444444443</v>
      </c>
      <c r="Z94" s="136"/>
    </row>
    <row r="95" spans="1:26">
      <c r="A95" s="135"/>
      <c r="B95" s="180"/>
      <c r="C95" s="180"/>
      <c r="D95" s="180"/>
      <c r="E95" s="5"/>
      <c r="F95" s="120"/>
      <c r="G95" s="218"/>
      <c r="H95" s="224"/>
      <c r="I95" s="224"/>
      <c r="J95" s="218"/>
      <c r="K95" s="120"/>
      <c r="L95" s="5"/>
      <c r="M95" s="5"/>
      <c r="N95" s="108"/>
      <c r="O95" s="5"/>
      <c r="P95" s="5"/>
      <c r="Q95" s="5"/>
      <c r="R95" s="5"/>
      <c r="X95" s="388"/>
      <c r="Y95" s="390"/>
      <c r="Z95" s="136"/>
    </row>
    <row r="96" spans="1:26" ht="21" customHeight="1">
      <c r="A96" s="135"/>
      <c r="B96" s="180"/>
      <c r="C96" s="180"/>
      <c r="D96" s="180"/>
      <c r="E96" s="5"/>
      <c r="F96" s="120"/>
      <c r="G96" s="218"/>
      <c r="H96" s="224"/>
      <c r="I96" s="224"/>
      <c r="J96" s="218"/>
      <c r="K96" s="120"/>
      <c r="L96" s="5"/>
      <c r="M96" s="5"/>
      <c r="N96" s="108"/>
      <c r="O96" s="5"/>
      <c r="P96" s="5"/>
      <c r="Q96" s="5"/>
      <c r="R96" s="5"/>
      <c r="X96" s="312" t="s">
        <v>150</v>
      </c>
      <c r="Y96" s="310">
        <f>111*60/Coriolis!D10</f>
        <v>26.64</v>
      </c>
      <c r="Z96" s="136"/>
    </row>
    <row r="97" spans="1:118" ht="25.5" customHeight="1" thickBot="1">
      <c r="A97" s="135"/>
      <c r="B97" s="180"/>
      <c r="C97" s="180"/>
      <c r="D97" s="180"/>
      <c r="E97" s="5"/>
      <c r="F97" s="120"/>
      <c r="G97" s="218"/>
      <c r="H97" s="224"/>
      <c r="I97" s="224"/>
      <c r="J97" s="218"/>
      <c r="K97" s="120"/>
      <c r="L97" s="5"/>
      <c r="M97" s="5"/>
      <c r="N97" s="108"/>
      <c r="O97" s="5"/>
      <c r="P97" s="5"/>
      <c r="Q97" s="5"/>
      <c r="R97" s="5"/>
      <c r="X97" s="313" t="s">
        <v>151</v>
      </c>
      <c r="Y97" s="311">
        <f>Y96*60</f>
        <v>1598.4</v>
      </c>
      <c r="Z97" s="136"/>
    </row>
    <row r="98" spans="1:118">
      <c r="A98" s="135"/>
      <c r="B98" s="180"/>
      <c r="C98" s="180"/>
      <c r="D98" s="180"/>
      <c r="E98" s="5"/>
      <c r="F98" s="120"/>
      <c r="G98" s="218"/>
      <c r="H98" s="224"/>
      <c r="I98" s="224"/>
      <c r="J98" s="218"/>
      <c r="K98" s="120"/>
      <c r="L98" s="5"/>
      <c r="M98" s="5"/>
      <c r="N98" s="108"/>
      <c r="O98" s="5"/>
      <c r="P98" s="5"/>
      <c r="Q98" s="5"/>
      <c r="R98" s="5"/>
      <c r="X98" s="2"/>
      <c r="Y98" s="2"/>
      <c r="Z98" s="136"/>
    </row>
    <row r="99" spans="1:118">
      <c r="A99" s="135"/>
      <c r="B99" s="180"/>
      <c r="C99" s="180"/>
      <c r="D99" s="180"/>
      <c r="E99" s="5"/>
      <c r="F99" s="120"/>
      <c r="G99" s="218"/>
      <c r="H99" s="224"/>
      <c r="I99" s="224"/>
      <c r="J99" s="218"/>
      <c r="K99" s="120"/>
      <c r="L99" s="5"/>
      <c r="M99" s="5"/>
      <c r="N99" s="108"/>
      <c r="O99" s="5"/>
      <c r="P99" s="5"/>
      <c r="Q99" s="5"/>
      <c r="R99" s="5"/>
      <c r="X99" s="2"/>
      <c r="Y99" s="2"/>
      <c r="Z99" s="136"/>
    </row>
    <row r="100" spans="1:118">
      <c r="A100" s="135"/>
      <c r="B100" s="180"/>
      <c r="C100" s="180"/>
      <c r="D100" s="180"/>
      <c r="E100" s="5"/>
      <c r="F100" s="120"/>
      <c r="G100" s="218"/>
      <c r="H100" s="224"/>
      <c r="I100" s="224"/>
      <c r="J100" s="218"/>
      <c r="K100" s="120"/>
      <c r="L100" s="5"/>
      <c r="M100" s="5"/>
      <c r="N100" s="108"/>
      <c r="O100" s="5"/>
      <c r="P100" s="5"/>
      <c r="Q100" s="5"/>
      <c r="R100" s="5"/>
      <c r="X100" s="2"/>
      <c r="Y100" s="2"/>
      <c r="Z100" s="136"/>
    </row>
    <row r="101" spans="1:118">
      <c r="A101" s="135"/>
      <c r="B101" s="180"/>
      <c r="C101" s="180"/>
      <c r="D101" s="180"/>
      <c r="E101" s="5"/>
      <c r="F101" s="120"/>
      <c r="G101" s="218"/>
      <c r="H101" s="224"/>
      <c r="I101" s="224"/>
      <c r="J101" s="218"/>
      <c r="K101" s="120"/>
      <c r="L101" s="5"/>
      <c r="M101" s="5"/>
      <c r="N101" s="108"/>
      <c r="O101" s="5"/>
      <c r="P101" s="5"/>
      <c r="Q101" s="5"/>
      <c r="R101" s="5"/>
      <c r="X101" s="2"/>
      <c r="Y101" s="2"/>
      <c r="Z101" s="136"/>
    </row>
    <row r="102" spans="1:118">
      <c r="A102" s="135"/>
      <c r="B102" s="180"/>
      <c r="C102" s="180"/>
      <c r="D102" s="180"/>
      <c r="E102" s="5"/>
      <c r="F102" s="120"/>
      <c r="G102" s="218"/>
      <c r="H102" s="224"/>
      <c r="I102" s="224"/>
      <c r="J102" s="218"/>
      <c r="K102" s="120"/>
      <c r="L102" s="5"/>
      <c r="M102" s="5"/>
      <c r="N102" s="108"/>
      <c r="O102" s="5"/>
      <c r="P102" s="5"/>
      <c r="Q102" s="5"/>
      <c r="R102" s="5"/>
      <c r="X102" s="2"/>
      <c r="Y102" s="2"/>
      <c r="Z102" s="136"/>
    </row>
    <row r="103" spans="1:118">
      <c r="A103" s="135"/>
      <c r="B103" s="180"/>
      <c r="C103" s="180"/>
      <c r="D103" s="180"/>
      <c r="E103" s="5"/>
      <c r="F103" s="120"/>
      <c r="G103" s="218"/>
      <c r="H103" s="224"/>
      <c r="I103" s="224"/>
      <c r="J103" s="218"/>
      <c r="K103" s="120"/>
      <c r="L103" s="5"/>
      <c r="M103" s="5"/>
      <c r="N103" s="108"/>
      <c r="O103" s="5"/>
      <c r="P103" s="5"/>
      <c r="Q103" s="5"/>
      <c r="R103" s="5"/>
      <c r="X103" s="2"/>
      <c r="Y103" s="2"/>
      <c r="Z103" s="136"/>
    </row>
    <row r="104" spans="1:118">
      <c r="A104" s="135"/>
      <c r="B104" s="180"/>
      <c r="C104" s="180"/>
      <c r="D104" s="180"/>
      <c r="E104" s="5"/>
      <c r="F104" s="120"/>
      <c r="G104" s="218"/>
      <c r="H104" s="224"/>
      <c r="I104" s="224"/>
      <c r="J104" s="218"/>
      <c r="K104" s="120"/>
      <c r="L104" s="5"/>
      <c r="M104" s="5"/>
      <c r="N104" s="108"/>
      <c r="O104" s="5"/>
      <c r="P104" s="5"/>
      <c r="Q104" s="5"/>
      <c r="R104" s="5"/>
      <c r="X104" s="2"/>
      <c r="Y104" s="2"/>
      <c r="Z104" s="136"/>
      <c r="AA104" s="2"/>
      <c r="AB104" s="209"/>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row>
    <row r="105" spans="1:118">
      <c r="A105" s="135"/>
      <c r="B105" s="180"/>
      <c r="C105" s="180"/>
      <c r="D105" s="180"/>
      <c r="E105" s="5"/>
      <c r="F105" s="120"/>
      <c r="G105" s="218"/>
      <c r="H105" s="224"/>
      <c r="I105" s="224"/>
      <c r="J105" s="218"/>
      <c r="K105" s="120"/>
      <c r="L105" s="5"/>
      <c r="M105" s="5"/>
      <c r="N105" s="108"/>
      <c r="O105" s="5"/>
      <c r="P105" s="5"/>
      <c r="Q105" s="5"/>
      <c r="R105" s="5"/>
      <c r="X105" s="2"/>
      <c r="Y105" s="2"/>
      <c r="Z105" s="136"/>
      <c r="AA105" s="2"/>
      <c r="AB105" s="209"/>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row>
    <row r="106" spans="1:118">
      <c r="A106" s="135"/>
      <c r="B106" s="180"/>
      <c r="C106" s="180"/>
      <c r="D106" s="180"/>
      <c r="E106" s="5"/>
      <c r="F106" s="120"/>
      <c r="G106" s="218"/>
      <c r="H106" s="224"/>
      <c r="I106" s="224"/>
      <c r="J106" s="218"/>
      <c r="K106" s="120"/>
      <c r="L106" s="5"/>
      <c r="M106" s="5"/>
      <c r="N106" s="108"/>
      <c r="O106" s="5"/>
      <c r="P106" s="5"/>
      <c r="Q106" s="5"/>
      <c r="R106" s="5"/>
      <c r="X106" s="2"/>
      <c r="Y106" s="2"/>
      <c r="Z106" s="136"/>
      <c r="AA106" s="2"/>
      <c r="AB106" s="209"/>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row>
    <row r="107" spans="1:118">
      <c r="A107" s="135"/>
      <c r="B107" s="180"/>
      <c r="C107" s="180"/>
      <c r="D107" s="180"/>
      <c r="E107" s="5"/>
      <c r="F107" s="120"/>
      <c r="G107" s="218"/>
      <c r="H107" s="224"/>
      <c r="I107" s="224"/>
      <c r="J107" s="218"/>
      <c r="K107" s="120"/>
      <c r="L107" s="5"/>
      <c r="M107" s="5"/>
      <c r="N107" s="108"/>
      <c r="O107" s="5"/>
      <c r="P107" s="5"/>
      <c r="Q107" s="5"/>
      <c r="R107" s="5"/>
      <c r="X107" s="2"/>
      <c r="Y107" s="2"/>
      <c r="Z107" s="136"/>
      <c r="AA107" s="2"/>
      <c r="AB107" s="209"/>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row>
    <row r="108" spans="1:118">
      <c r="A108" s="318"/>
      <c r="B108" s="179"/>
      <c r="C108" s="179"/>
      <c r="D108" s="179"/>
      <c r="E108" s="179"/>
      <c r="F108" s="179"/>
      <c r="G108" s="219"/>
      <c r="H108" s="225"/>
      <c r="I108" s="225"/>
      <c r="J108" s="219"/>
      <c r="K108" s="179"/>
      <c r="L108" s="180"/>
      <c r="M108" s="180"/>
      <c r="N108" s="179"/>
      <c r="O108" s="180"/>
      <c r="P108" s="179"/>
      <c r="Q108" s="179"/>
      <c r="R108" s="179"/>
      <c r="S108" s="348"/>
      <c r="T108" s="180"/>
      <c r="U108" s="179"/>
      <c r="V108" s="179"/>
      <c r="W108" s="179"/>
      <c r="X108" s="179"/>
      <c r="Y108" s="179"/>
      <c r="Z108" s="319"/>
      <c r="AA108" s="179"/>
      <c r="AB108" s="20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2"/>
      <c r="DN108" s="179"/>
    </row>
    <row r="109" spans="1:118">
      <c r="A109" s="318"/>
      <c r="B109" s="179"/>
      <c r="C109" s="179"/>
      <c r="D109" s="105"/>
      <c r="E109" s="179"/>
      <c r="F109" s="179"/>
      <c r="G109" s="220"/>
      <c r="H109" s="226"/>
      <c r="I109" s="226"/>
      <c r="J109" s="220"/>
      <c r="K109" s="105"/>
      <c r="L109" s="180"/>
      <c r="M109" s="180"/>
      <c r="N109" s="105"/>
      <c r="O109" s="67"/>
      <c r="P109" s="179"/>
      <c r="Q109" s="105"/>
      <c r="R109" s="179"/>
      <c r="S109" s="349"/>
      <c r="T109" s="180"/>
      <c r="U109" s="105"/>
      <c r="V109" s="179"/>
      <c r="W109" s="105"/>
      <c r="X109" s="179"/>
      <c r="Y109" s="105"/>
      <c r="Z109" s="319"/>
      <c r="AA109" s="105"/>
      <c r="AB109" s="209"/>
      <c r="AC109" s="105"/>
      <c r="AD109" s="179"/>
      <c r="AE109" s="105"/>
      <c r="AF109" s="179"/>
      <c r="AG109" s="105"/>
      <c r="AH109" s="179"/>
      <c r="AI109" s="105"/>
      <c r="AJ109" s="179"/>
      <c r="AK109" s="105"/>
      <c r="AL109" s="179"/>
      <c r="AM109" s="105"/>
      <c r="AN109" s="179"/>
      <c r="AO109" s="105"/>
      <c r="AP109" s="179"/>
      <c r="AQ109" s="105"/>
      <c r="AR109" s="179"/>
      <c r="AS109" s="105"/>
      <c r="AT109" s="179"/>
      <c r="AU109" s="105"/>
      <c r="AV109" s="179"/>
      <c r="AW109" s="105"/>
      <c r="AX109" s="179"/>
      <c r="AY109" s="105"/>
      <c r="AZ109" s="179"/>
      <c r="BA109" s="105"/>
      <c r="BB109" s="179"/>
      <c r="BC109" s="105"/>
      <c r="BD109" s="179"/>
      <c r="BE109" s="105"/>
      <c r="BF109" s="179"/>
      <c r="BG109" s="105"/>
      <c r="BH109" s="179"/>
      <c r="BI109" s="105"/>
      <c r="BJ109" s="179"/>
      <c r="BK109" s="105"/>
      <c r="BL109" s="179"/>
      <c r="BM109" s="105"/>
      <c r="BN109" s="179"/>
      <c r="BO109" s="105"/>
      <c r="BP109" s="179"/>
      <c r="BQ109" s="105"/>
      <c r="BR109" s="179"/>
      <c r="BS109" s="105"/>
      <c r="BT109" s="179"/>
      <c r="BU109" s="105"/>
      <c r="BV109" s="179"/>
      <c r="BW109" s="105"/>
      <c r="BX109" s="179"/>
      <c r="BY109" s="105"/>
      <c r="BZ109" s="179"/>
      <c r="CA109" s="105"/>
      <c r="CB109" s="179"/>
      <c r="CC109" s="105"/>
      <c r="CD109" s="179"/>
      <c r="CE109" s="105"/>
      <c r="CF109" s="179"/>
      <c r="CG109" s="105"/>
      <c r="CH109" s="179"/>
      <c r="CI109" s="105"/>
      <c r="CJ109" s="179"/>
      <c r="CK109" s="105"/>
      <c r="CL109" s="179"/>
      <c r="CM109" s="105"/>
      <c r="CN109" s="179"/>
      <c r="CO109" s="105"/>
      <c r="CP109" s="179"/>
      <c r="CQ109" s="105"/>
      <c r="CR109" s="2"/>
      <c r="CS109" s="179"/>
      <c r="CT109" s="2"/>
      <c r="CU109" s="2"/>
      <c r="CV109" s="2"/>
    </row>
    <row r="110" spans="1:118">
      <c r="A110" s="318"/>
      <c r="B110" s="179"/>
      <c r="C110" s="179"/>
      <c r="D110" s="179"/>
      <c r="E110" s="179"/>
      <c r="F110" s="179"/>
      <c r="G110" s="219"/>
      <c r="H110" s="225"/>
      <c r="I110" s="225"/>
      <c r="J110" s="219"/>
      <c r="K110" s="179"/>
      <c r="L110" s="180"/>
      <c r="M110" s="180"/>
      <c r="N110" s="179"/>
      <c r="O110" s="180"/>
      <c r="P110" s="179"/>
      <c r="Q110" s="179"/>
      <c r="R110" s="179"/>
      <c r="S110" s="348"/>
      <c r="T110" s="180"/>
      <c r="U110" s="179"/>
      <c r="V110" s="179"/>
      <c r="W110" s="179"/>
      <c r="X110" s="179"/>
      <c r="Y110" s="179"/>
      <c r="Z110" s="319"/>
      <c r="AA110" s="179"/>
      <c r="AB110" s="20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179"/>
      <c r="CT110" s="2"/>
      <c r="CU110" s="2"/>
      <c r="CV110" s="2"/>
    </row>
    <row r="111" spans="1:118">
      <c r="A111" s="318"/>
      <c r="B111" s="179"/>
      <c r="C111" s="179"/>
      <c r="D111" s="179"/>
      <c r="E111" s="120"/>
      <c r="F111" s="120"/>
      <c r="G111" s="218"/>
      <c r="H111" s="224"/>
      <c r="I111" s="224"/>
      <c r="J111" s="218"/>
      <c r="K111" s="120"/>
      <c r="L111" s="5"/>
      <c r="M111" s="5"/>
      <c r="N111" s="120"/>
      <c r="O111" s="5"/>
      <c r="P111" s="120"/>
      <c r="Q111" s="120"/>
      <c r="R111" s="120"/>
      <c r="U111" s="120"/>
      <c r="V111" s="120"/>
      <c r="W111" s="120"/>
      <c r="X111" s="179"/>
      <c r="Y111" s="179"/>
      <c r="Z111" s="319"/>
      <c r="AA111" s="179"/>
      <c r="AB111" s="209"/>
      <c r="AC111" s="179"/>
      <c r="AD111" s="179"/>
      <c r="AE111" s="179"/>
      <c r="AF111" s="179"/>
      <c r="AG111" s="179"/>
      <c r="AH111" s="179"/>
      <c r="AI111" s="179"/>
      <c r="AJ111" s="179"/>
      <c r="AK111" s="179"/>
      <c r="AL111" s="179"/>
      <c r="AM111" s="179"/>
      <c r="AN111" s="179"/>
      <c r="AO111" s="179"/>
      <c r="AP111" s="179"/>
      <c r="AQ111" s="179"/>
      <c r="AR111" s="179"/>
      <c r="AS111" s="179"/>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179"/>
      <c r="CT111" s="2"/>
      <c r="CU111" s="2"/>
      <c r="CV111" s="2"/>
    </row>
    <row r="112" spans="1:118">
      <c r="A112" s="318"/>
      <c r="B112" s="179"/>
      <c r="C112" s="179"/>
      <c r="D112" s="179"/>
      <c r="E112" s="120"/>
      <c r="F112" s="120"/>
      <c r="G112" s="218"/>
      <c r="H112" s="224"/>
      <c r="I112" s="224"/>
      <c r="J112" s="218"/>
      <c r="K112" s="120"/>
      <c r="L112" s="5"/>
      <c r="M112" s="5"/>
      <c r="N112" s="120"/>
      <c r="O112" s="5"/>
      <c r="P112" s="120"/>
      <c r="Q112" s="120"/>
      <c r="R112" s="120"/>
      <c r="U112" s="120"/>
      <c r="V112" s="120"/>
      <c r="W112" s="120"/>
      <c r="X112" s="179"/>
      <c r="Y112" s="179"/>
      <c r="Z112" s="319"/>
      <c r="AA112" s="179"/>
      <c r="AB112" s="209"/>
      <c r="AC112" s="179"/>
      <c r="AD112" s="179"/>
      <c r="AE112" s="179"/>
      <c r="AF112" s="179"/>
      <c r="AG112" s="179"/>
      <c r="AH112" s="179"/>
      <c r="AI112" s="179"/>
      <c r="AJ112" s="179"/>
      <c r="AK112" s="179"/>
      <c r="AL112" s="179"/>
      <c r="AM112" s="179"/>
      <c r="AN112" s="179"/>
      <c r="AO112" s="179"/>
      <c r="AP112" s="179"/>
      <c r="AQ112" s="179"/>
      <c r="AR112" s="179"/>
      <c r="AS112" s="179"/>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179"/>
      <c r="CT112" s="2"/>
      <c r="CU112" s="2"/>
      <c r="CV112" s="2"/>
    </row>
    <row r="113" spans="1:100">
      <c r="A113" s="318"/>
      <c r="B113" s="179"/>
      <c r="C113" s="179"/>
      <c r="D113" s="179"/>
      <c r="E113" s="120"/>
      <c r="F113" s="120"/>
      <c r="G113" s="218"/>
      <c r="H113" s="224"/>
      <c r="I113" s="224"/>
      <c r="J113" s="218"/>
      <c r="K113" s="120"/>
      <c r="L113" s="5"/>
      <c r="M113" s="5"/>
      <c r="N113" s="120"/>
      <c r="O113" s="5"/>
      <c r="P113" s="120"/>
      <c r="Q113" s="120"/>
      <c r="R113" s="120"/>
      <c r="U113" s="120"/>
      <c r="V113" s="120"/>
      <c r="W113" s="120"/>
      <c r="X113" s="179"/>
      <c r="Y113" s="179"/>
      <c r="Z113" s="319"/>
      <c r="AA113" s="179"/>
      <c r="AB113" s="209"/>
      <c r="AC113" s="179"/>
      <c r="AD113" s="179"/>
      <c r="AE113" s="179"/>
      <c r="AF113" s="179"/>
      <c r="AG113" s="179"/>
      <c r="AH113" s="179"/>
      <c r="AI113" s="179"/>
      <c r="AJ113" s="179"/>
      <c r="AK113" s="179"/>
      <c r="AL113" s="179"/>
      <c r="AM113" s="179"/>
      <c r="AN113" s="179"/>
      <c r="AO113" s="179"/>
      <c r="AP113" s="179"/>
      <c r="AQ113" s="179"/>
      <c r="AR113" s="179"/>
      <c r="AS113" s="179"/>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179"/>
      <c r="CT113" s="2"/>
      <c r="CU113" s="2"/>
      <c r="CV113" s="2"/>
    </row>
    <row r="114" spans="1:100">
      <c r="A114" s="318"/>
      <c r="B114" s="179"/>
      <c r="C114" s="179"/>
      <c r="D114" s="179"/>
      <c r="E114" s="120"/>
      <c r="F114" s="120"/>
      <c r="G114" s="218"/>
      <c r="H114" s="224"/>
      <c r="I114" s="224"/>
      <c r="J114" s="218"/>
      <c r="K114" s="120"/>
      <c r="L114" s="5"/>
      <c r="M114" s="5"/>
      <c r="N114" s="120"/>
      <c r="O114" s="5"/>
      <c r="P114" s="120"/>
      <c r="Q114" s="120"/>
      <c r="R114" s="120"/>
      <c r="U114" s="120"/>
      <c r="V114" s="120"/>
      <c r="W114" s="120"/>
      <c r="X114" s="179"/>
      <c r="Y114" s="179"/>
      <c r="Z114" s="319"/>
      <c r="AA114" s="179"/>
      <c r="AB114" s="209"/>
      <c r="AC114" s="179"/>
      <c r="AD114" s="179"/>
      <c r="AE114" s="179"/>
      <c r="AF114" s="179"/>
      <c r="AG114" s="179"/>
      <c r="AH114" s="179"/>
      <c r="AI114" s="179"/>
      <c r="AJ114" s="179"/>
      <c r="AK114" s="179"/>
      <c r="AL114" s="179"/>
      <c r="AM114" s="179"/>
      <c r="AN114" s="179"/>
      <c r="AO114" s="179"/>
      <c r="AP114" s="179"/>
      <c r="AQ114" s="179"/>
      <c r="AR114" s="179"/>
      <c r="AS114" s="179"/>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179"/>
      <c r="CT114" s="2"/>
      <c r="CU114" s="2"/>
      <c r="CV114" s="2"/>
    </row>
    <row r="115" spans="1:100">
      <c r="A115" s="318"/>
      <c r="B115" s="179"/>
      <c r="C115" s="179"/>
      <c r="D115" s="179"/>
      <c r="E115" s="120"/>
      <c r="F115" s="120"/>
      <c r="G115" s="218"/>
      <c r="H115" s="224"/>
      <c r="I115" s="224"/>
      <c r="J115" s="218"/>
      <c r="K115" s="120"/>
      <c r="L115" s="5"/>
      <c r="M115" s="5"/>
      <c r="N115" s="120"/>
      <c r="O115" s="5"/>
      <c r="P115" s="120"/>
      <c r="Q115" s="120"/>
      <c r="R115" s="120"/>
      <c r="U115" s="120"/>
      <c r="V115" s="120"/>
      <c r="W115" s="120"/>
      <c r="X115" s="179"/>
      <c r="Y115" s="179"/>
      <c r="Z115" s="319"/>
      <c r="AA115" s="179"/>
      <c r="AB115" s="209"/>
      <c r="AC115" s="179"/>
      <c r="AD115" s="179"/>
      <c r="AE115" s="179"/>
      <c r="AF115" s="179"/>
      <c r="AG115" s="179"/>
      <c r="AH115" s="179"/>
      <c r="AI115" s="179"/>
      <c r="AJ115" s="179"/>
      <c r="AK115" s="179"/>
      <c r="AL115" s="179"/>
      <c r="AM115" s="179"/>
      <c r="AN115" s="179"/>
      <c r="AO115" s="179"/>
      <c r="AP115" s="179"/>
      <c r="AQ115" s="179"/>
      <c r="AR115" s="179"/>
      <c r="AS115" s="179"/>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179"/>
      <c r="CT115" s="2"/>
      <c r="CU115" s="2"/>
      <c r="CV115" s="2"/>
    </row>
    <row r="116" spans="1:100">
      <c r="A116" s="318"/>
      <c r="B116" s="179"/>
      <c r="C116" s="179"/>
      <c r="D116" s="179"/>
      <c r="E116" s="120"/>
      <c r="F116" s="120"/>
      <c r="G116" s="218"/>
      <c r="H116" s="224"/>
      <c r="I116" s="224"/>
      <c r="J116" s="218"/>
      <c r="K116" s="120"/>
      <c r="L116" s="5"/>
      <c r="M116" s="5"/>
      <c r="N116" s="120"/>
      <c r="O116" s="5"/>
      <c r="P116" s="120"/>
      <c r="Q116" s="120"/>
      <c r="R116" s="120"/>
      <c r="U116" s="120"/>
      <c r="V116" s="120"/>
      <c r="W116" s="120"/>
      <c r="X116" s="179"/>
      <c r="Y116" s="179"/>
      <c r="Z116" s="319"/>
      <c r="AA116" s="179"/>
      <c r="AB116" s="209"/>
      <c r="AC116" s="179"/>
      <c r="AD116" s="179"/>
      <c r="AE116" s="179"/>
      <c r="AF116" s="179"/>
      <c r="AG116" s="179"/>
      <c r="AH116" s="179"/>
      <c r="AI116" s="179"/>
      <c r="AJ116" s="179"/>
      <c r="AK116" s="179"/>
      <c r="AL116" s="179"/>
      <c r="AM116" s="179"/>
      <c r="AN116" s="179"/>
      <c r="AO116" s="179"/>
      <c r="AP116" s="179"/>
      <c r="AQ116" s="179"/>
      <c r="AR116" s="179"/>
      <c r="AS116" s="179"/>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179"/>
      <c r="CT116" s="2"/>
      <c r="CU116" s="2"/>
      <c r="CV116" s="2"/>
    </row>
    <row r="117" spans="1:100">
      <c r="A117" s="318"/>
      <c r="B117" s="179"/>
      <c r="C117" s="179"/>
      <c r="D117" s="179"/>
      <c r="E117" s="120"/>
      <c r="F117" s="120"/>
      <c r="G117" s="218"/>
      <c r="H117" s="224"/>
      <c r="I117" s="224"/>
      <c r="J117" s="218"/>
      <c r="K117" s="120"/>
      <c r="L117" s="5"/>
      <c r="M117" s="5"/>
      <c r="N117" s="120"/>
      <c r="O117" s="5"/>
      <c r="P117" s="120"/>
      <c r="Q117" s="120"/>
      <c r="R117" s="120"/>
      <c r="U117" s="120"/>
      <c r="V117" s="120"/>
      <c r="W117" s="120"/>
      <c r="X117" s="179"/>
      <c r="Y117" s="179"/>
      <c r="Z117" s="319"/>
      <c r="AA117" s="179"/>
      <c r="AB117" s="209"/>
      <c r="AC117" s="179"/>
      <c r="AD117" s="179"/>
      <c r="AE117" s="179"/>
      <c r="AF117" s="179"/>
      <c r="AG117" s="179"/>
      <c r="AH117" s="179"/>
      <c r="AI117" s="179"/>
      <c r="AJ117" s="179"/>
      <c r="AK117" s="179"/>
      <c r="AL117" s="179"/>
      <c r="AM117" s="179"/>
      <c r="AN117" s="179"/>
      <c r="AO117" s="179"/>
      <c r="AP117" s="179"/>
      <c r="AQ117" s="179"/>
      <c r="AR117" s="179"/>
      <c r="AS117" s="179"/>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179"/>
      <c r="CT117" s="2"/>
      <c r="CU117" s="2"/>
      <c r="CV117" s="2"/>
    </row>
    <row r="118" spans="1:100">
      <c r="A118" s="318"/>
      <c r="B118" s="179"/>
      <c r="C118" s="179"/>
      <c r="D118" s="179"/>
      <c r="E118" s="120"/>
      <c r="F118" s="120"/>
      <c r="G118" s="218"/>
      <c r="H118" s="224"/>
      <c r="I118" s="224"/>
      <c r="J118" s="218"/>
      <c r="K118" s="120"/>
      <c r="L118" s="5"/>
      <c r="M118" s="5"/>
      <c r="N118" s="120"/>
      <c r="O118" s="5"/>
      <c r="P118" s="120"/>
      <c r="Q118" s="120"/>
      <c r="R118" s="120"/>
      <c r="U118" s="120"/>
      <c r="V118" s="120"/>
      <c r="W118" s="120"/>
      <c r="X118" s="179"/>
      <c r="Y118" s="179"/>
      <c r="Z118" s="319"/>
      <c r="AA118" s="179"/>
      <c r="AB118" s="209"/>
      <c r="AC118" s="179"/>
      <c r="AD118" s="179"/>
      <c r="AE118" s="179"/>
      <c r="AF118" s="179"/>
      <c r="AG118" s="179"/>
      <c r="AH118" s="179"/>
      <c r="AI118" s="179"/>
      <c r="AJ118" s="179"/>
      <c r="AK118" s="179"/>
      <c r="AL118" s="179"/>
      <c r="AM118" s="179"/>
      <c r="AN118" s="179"/>
      <c r="AO118" s="179"/>
      <c r="AP118" s="179"/>
      <c r="AQ118" s="179"/>
      <c r="AR118" s="179"/>
      <c r="AS118" s="179"/>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179"/>
      <c r="CT118" s="2"/>
      <c r="CU118" s="2"/>
      <c r="CV118" s="2"/>
    </row>
    <row r="119" spans="1:100">
      <c r="A119" s="318"/>
      <c r="B119" s="179"/>
      <c r="C119" s="179"/>
      <c r="D119" s="179"/>
      <c r="E119" s="120"/>
      <c r="F119" s="120"/>
      <c r="G119" s="218"/>
      <c r="H119" s="224"/>
      <c r="I119" s="224"/>
      <c r="J119" s="218"/>
      <c r="K119" s="120"/>
      <c r="L119" s="5"/>
      <c r="M119" s="5"/>
      <c r="N119" s="120"/>
      <c r="O119" s="5"/>
      <c r="P119" s="120"/>
      <c r="Q119" s="120"/>
      <c r="R119" s="120"/>
      <c r="U119" s="120"/>
      <c r="V119" s="120"/>
      <c r="W119" s="120"/>
      <c r="X119" s="179"/>
      <c r="Y119" s="179"/>
      <c r="Z119" s="319"/>
      <c r="AA119" s="179"/>
      <c r="AB119" s="209"/>
      <c r="AC119" s="179"/>
      <c r="AD119" s="179"/>
      <c r="AE119" s="179"/>
      <c r="AF119" s="179"/>
      <c r="AG119" s="179"/>
      <c r="AH119" s="179"/>
      <c r="AI119" s="179"/>
      <c r="AJ119" s="179"/>
      <c r="AK119" s="179"/>
      <c r="AL119" s="179"/>
      <c r="AM119" s="179"/>
      <c r="AN119" s="179"/>
      <c r="AO119" s="179"/>
      <c r="AP119" s="179"/>
      <c r="AQ119" s="179"/>
      <c r="AR119" s="179"/>
      <c r="AS119" s="179"/>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179"/>
      <c r="CT119" s="2"/>
      <c r="CU119" s="2"/>
      <c r="CV119" s="2"/>
    </row>
    <row r="120" spans="1:100">
      <c r="A120" s="318"/>
      <c r="B120" s="179"/>
      <c r="C120" s="179"/>
      <c r="D120" s="179"/>
      <c r="E120" s="120"/>
      <c r="F120" s="120"/>
      <c r="G120" s="218"/>
      <c r="H120" s="224"/>
      <c r="I120" s="224"/>
      <c r="J120" s="218"/>
      <c r="K120" s="120"/>
      <c r="L120" s="5"/>
      <c r="M120" s="5"/>
      <c r="N120" s="120"/>
      <c r="O120" s="5"/>
      <c r="P120" s="120"/>
      <c r="Q120" s="120"/>
      <c r="R120" s="120"/>
      <c r="U120" s="120"/>
      <c r="V120" s="120"/>
      <c r="W120" s="120"/>
      <c r="X120" s="179"/>
      <c r="Y120" s="179"/>
      <c r="Z120" s="319"/>
      <c r="AA120" s="179"/>
      <c r="AB120" s="209"/>
      <c r="AC120" s="179"/>
      <c r="AD120" s="179"/>
      <c r="AE120" s="179"/>
      <c r="AF120" s="179"/>
      <c r="AG120" s="179"/>
      <c r="AH120" s="179"/>
      <c r="AI120" s="179"/>
      <c r="AJ120" s="179"/>
      <c r="AK120" s="179"/>
      <c r="AL120" s="179"/>
      <c r="AM120" s="179"/>
      <c r="AN120" s="179"/>
      <c r="AO120" s="179"/>
      <c r="AP120" s="179"/>
      <c r="AQ120" s="179"/>
      <c r="AR120" s="179"/>
      <c r="AS120" s="179"/>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179"/>
      <c r="CT120" s="2"/>
      <c r="CU120" s="2"/>
      <c r="CV120" s="2"/>
    </row>
    <row r="121" spans="1:100">
      <c r="A121" s="318"/>
      <c r="B121" s="179"/>
      <c r="C121" s="179"/>
      <c r="D121" s="179"/>
      <c r="E121" s="120"/>
      <c r="F121" s="120"/>
      <c r="G121" s="218"/>
      <c r="H121" s="224"/>
      <c r="I121" s="224"/>
      <c r="J121" s="218"/>
      <c r="K121" s="120"/>
      <c r="L121" s="5"/>
      <c r="M121" s="5"/>
      <c r="N121" s="120"/>
      <c r="O121" s="5"/>
      <c r="P121" s="120"/>
      <c r="Q121" s="120"/>
      <c r="R121" s="120"/>
      <c r="U121" s="120"/>
      <c r="V121" s="120"/>
      <c r="W121" s="120"/>
      <c r="X121" s="179"/>
      <c r="Y121" s="179"/>
      <c r="Z121" s="319"/>
      <c r="AA121" s="179"/>
      <c r="AB121" s="209"/>
      <c r="AC121" s="179"/>
      <c r="AD121" s="179"/>
      <c r="AE121" s="179"/>
      <c r="AF121" s="179"/>
      <c r="AG121" s="179"/>
      <c r="AH121" s="179"/>
      <c r="AI121" s="179"/>
      <c r="AJ121" s="179"/>
      <c r="AK121" s="179"/>
      <c r="AL121" s="179"/>
      <c r="AM121" s="179"/>
      <c r="AN121" s="179"/>
      <c r="AO121" s="179"/>
      <c r="AP121" s="179"/>
      <c r="AQ121" s="179"/>
      <c r="AR121" s="179"/>
      <c r="AS121" s="179"/>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179"/>
      <c r="CT121" s="2"/>
      <c r="CU121" s="2"/>
      <c r="CV121" s="2"/>
    </row>
    <row r="122" spans="1:100">
      <c r="A122" s="318"/>
      <c r="B122" s="179"/>
      <c r="C122" s="179"/>
      <c r="D122" s="179"/>
      <c r="E122" s="120"/>
      <c r="F122" s="120"/>
      <c r="G122" s="218"/>
      <c r="H122" s="224"/>
      <c r="I122" s="224"/>
      <c r="J122" s="218"/>
      <c r="K122" s="120"/>
      <c r="L122" s="5"/>
      <c r="M122" s="5"/>
      <c r="N122" s="120"/>
      <c r="O122" s="5"/>
      <c r="P122" s="120"/>
      <c r="Q122" s="120"/>
      <c r="R122" s="120"/>
      <c r="U122" s="120"/>
      <c r="V122" s="120"/>
      <c r="W122" s="120"/>
      <c r="X122" s="179"/>
      <c r="Y122" s="179"/>
      <c r="Z122" s="319"/>
      <c r="AA122" s="179"/>
      <c r="AB122" s="209"/>
      <c r="AC122" s="179"/>
      <c r="AD122" s="179"/>
      <c r="AE122" s="179"/>
      <c r="AF122" s="179"/>
      <c r="AG122" s="179"/>
      <c r="AH122" s="179"/>
      <c r="AI122" s="179"/>
      <c r="AJ122" s="179"/>
      <c r="AK122" s="179"/>
      <c r="AL122" s="179"/>
      <c r="AM122" s="179"/>
      <c r="AN122" s="179"/>
      <c r="AO122" s="179"/>
      <c r="AP122" s="179"/>
      <c r="AQ122" s="179"/>
      <c r="AR122" s="179"/>
      <c r="AS122" s="179"/>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179"/>
      <c r="CT122" s="2"/>
      <c r="CU122" s="2"/>
      <c r="CV122" s="2"/>
    </row>
    <row r="123" spans="1:100">
      <c r="A123" s="318"/>
      <c r="B123" s="179"/>
      <c r="C123" s="179"/>
      <c r="D123" s="179"/>
      <c r="E123" s="120"/>
      <c r="F123" s="120"/>
      <c r="G123" s="218"/>
      <c r="H123" s="224"/>
      <c r="I123" s="224"/>
      <c r="J123" s="218"/>
      <c r="K123" s="120"/>
      <c r="L123" s="5"/>
      <c r="M123" s="5"/>
      <c r="N123" s="120"/>
      <c r="O123" s="5"/>
      <c r="P123" s="120"/>
      <c r="Q123" s="120"/>
      <c r="R123" s="120"/>
      <c r="U123" s="120"/>
      <c r="V123" s="120"/>
      <c r="W123" s="120"/>
      <c r="X123" s="179"/>
      <c r="Y123" s="179"/>
      <c r="Z123" s="319"/>
      <c r="AA123" s="179"/>
      <c r="AB123" s="209"/>
      <c r="AC123" s="179"/>
      <c r="AD123" s="179"/>
      <c r="AE123" s="179"/>
      <c r="AF123" s="179"/>
      <c r="AG123" s="179"/>
      <c r="AH123" s="179"/>
      <c r="AI123" s="179"/>
      <c r="AJ123" s="179"/>
      <c r="AK123" s="179"/>
      <c r="AL123" s="179"/>
      <c r="AM123" s="179"/>
      <c r="AN123" s="179"/>
      <c r="AO123" s="179"/>
      <c r="AP123" s="179"/>
      <c r="AQ123" s="179"/>
      <c r="AR123" s="179"/>
      <c r="AS123" s="179"/>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179"/>
      <c r="CT123" s="2"/>
      <c r="CU123" s="2"/>
      <c r="CV123" s="2"/>
    </row>
    <row r="124" spans="1:100">
      <c r="A124" s="318"/>
      <c r="B124" s="179"/>
      <c r="C124" s="179"/>
      <c r="D124" s="179"/>
      <c r="E124" s="120"/>
      <c r="F124" s="120"/>
      <c r="G124" s="218"/>
      <c r="H124" s="224"/>
      <c r="I124" s="224"/>
      <c r="J124" s="218"/>
      <c r="K124" s="120"/>
      <c r="L124" s="5"/>
      <c r="M124" s="5"/>
      <c r="N124" s="120"/>
      <c r="O124" s="5"/>
      <c r="P124" s="120"/>
      <c r="Q124" s="120"/>
      <c r="R124" s="120"/>
      <c r="U124" s="120"/>
      <c r="V124" s="120"/>
      <c r="W124" s="120"/>
      <c r="X124" s="179"/>
      <c r="Y124" s="179"/>
      <c r="Z124" s="319"/>
      <c r="AA124" s="179"/>
      <c r="AB124" s="209"/>
      <c r="AC124" s="179"/>
      <c r="AD124" s="179"/>
      <c r="AE124" s="179"/>
      <c r="AF124" s="179"/>
      <c r="AG124" s="179"/>
      <c r="AH124" s="179"/>
      <c r="AI124" s="179"/>
      <c r="AJ124" s="179"/>
      <c r="AK124" s="179"/>
      <c r="AL124" s="179"/>
      <c r="AM124" s="179"/>
      <c r="AN124" s="179"/>
      <c r="AO124" s="179"/>
      <c r="AP124" s="179"/>
      <c r="AQ124" s="179"/>
      <c r="AR124" s="179"/>
      <c r="AS124" s="179"/>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179"/>
      <c r="CT124" s="2"/>
      <c r="CU124" s="2"/>
      <c r="CV124" s="2"/>
    </row>
    <row r="125" spans="1:100">
      <c r="A125" s="318"/>
      <c r="B125" s="179"/>
      <c r="C125" s="179"/>
      <c r="D125" s="179"/>
      <c r="E125" s="120"/>
      <c r="F125" s="120"/>
      <c r="G125" s="218"/>
      <c r="H125" s="224"/>
      <c r="I125" s="224"/>
      <c r="J125" s="218"/>
      <c r="K125" s="120"/>
      <c r="L125" s="5"/>
      <c r="M125" s="5"/>
      <c r="N125" s="120"/>
      <c r="O125" s="5"/>
      <c r="P125" s="120"/>
      <c r="Q125" s="120"/>
      <c r="R125" s="120"/>
      <c r="U125" s="120"/>
      <c r="V125" s="120"/>
      <c r="W125" s="120"/>
      <c r="X125" s="179"/>
      <c r="Y125" s="179"/>
      <c r="Z125" s="319"/>
      <c r="AA125" s="179"/>
      <c r="AB125" s="209"/>
      <c r="AC125" s="179"/>
      <c r="AD125" s="179"/>
      <c r="AE125" s="179"/>
      <c r="AF125" s="179"/>
      <c r="AG125" s="179"/>
      <c r="AH125" s="179"/>
      <c r="AI125" s="179"/>
      <c r="AJ125" s="179"/>
      <c r="AK125" s="179"/>
      <c r="AL125" s="179"/>
      <c r="AM125" s="179"/>
      <c r="AN125" s="179"/>
      <c r="AO125" s="179"/>
      <c r="AP125" s="179"/>
      <c r="AQ125" s="179"/>
      <c r="AR125" s="179"/>
      <c r="AS125" s="179"/>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179"/>
      <c r="CT125" s="2"/>
      <c r="CU125" s="2"/>
      <c r="CV125" s="2"/>
    </row>
    <row r="126" spans="1:100">
      <c r="A126" s="318"/>
      <c r="B126" s="179"/>
      <c r="C126" s="179"/>
      <c r="D126" s="179"/>
      <c r="E126" s="120"/>
      <c r="F126" s="120"/>
      <c r="G126" s="218"/>
      <c r="H126" s="224"/>
      <c r="I126" s="224"/>
      <c r="J126" s="218"/>
      <c r="K126" s="120"/>
      <c r="L126" s="5"/>
      <c r="M126" s="5"/>
      <c r="N126" s="120"/>
      <c r="O126" s="5"/>
      <c r="P126" s="120"/>
      <c r="Q126" s="120"/>
      <c r="R126" s="120"/>
      <c r="U126" s="120"/>
      <c r="V126" s="120"/>
      <c r="W126" s="120"/>
      <c r="X126" s="179"/>
      <c r="Y126" s="179"/>
      <c r="Z126" s="319"/>
      <c r="AA126" s="179"/>
      <c r="AB126" s="209"/>
      <c r="AC126" s="179"/>
      <c r="AD126" s="179"/>
      <c r="AE126" s="179"/>
      <c r="AF126" s="179"/>
      <c r="AG126" s="179"/>
      <c r="AH126" s="179"/>
      <c r="AI126" s="179"/>
      <c r="AJ126" s="179"/>
      <c r="AK126" s="179"/>
      <c r="AL126" s="179"/>
      <c r="AM126" s="179"/>
      <c r="AN126" s="179"/>
      <c r="AO126" s="179"/>
      <c r="AP126" s="179"/>
      <c r="AQ126" s="179"/>
      <c r="AR126" s="179"/>
      <c r="AS126" s="179"/>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179"/>
      <c r="CT126" s="2"/>
      <c r="CU126" s="2"/>
      <c r="CV126" s="2"/>
    </row>
    <row r="127" spans="1:100">
      <c r="A127" s="318"/>
      <c r="B127" s="179"/>
      <c r="C127" s="179"/>
      <c r="D127" s="179"/>
      <c r="E127" s="120"/>
      <c r="F127" s="120"/>
      <c r="G127" s="218"/>
      <c r="H127" s="224"/>
      <c r="I127" s="224"/>
      <c r="J127" s="218"/>
      <c r="K127" s="120"/>
      <c r="L127" s="5"/>
      <c r="M127" s="5"/>
      <c r="N127" s="120"/>
      <c r="O127" s="5"/>
      <c r="P127" s="120"/>
      <c r="Q127" s="120"/>
      <c r="R127" s="120"/>
      <c r="U127" s="120"/>
      <c r="V127" s="120"/>
      <c r="W127" s="120"/>
      <c r="X127" s="179"/>
      <c r="Y127" s="179"/>
      <c r="Z127" s="319"/>
      <c r="AA127" s="179"/>
      <c r="AB127" s="209"/>
      <c r="AC127" s="179"/>
      <c r="AD127" s="179"/>
      <c r="AE127" s="179"/>
      <c r="AF127" s="179"/>
      <c r="AG127" s="179"/>
      <c r="AH127" s="179"/>
      <c r="AI127" s="179"/>
      <c r="AJ127" s="179"/>
      <c r="AK127" s="179"/>
      <c r="AL127" s="179"/>
      <c r="AM127" s="179"/>
      <c r="AN127" s="179"/>
      <c r="AO127" s="179"/>
      <c r="AP127" s="179"/>
      <c r="AQ127" s="179"/>
      <c r="AR127" s="179"/>
      <c r="AS127" s="179"/>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179"/>
      <c r="CT127" s="2"/>
      <c r="CU127" s="2"/>
      <c r="CV127" s="2"/>
    </row>
    <row r="128" spans="1:100">
      <c r="A128" s="318"/>
      <c r="B128" s="179"/>
      <c r="C128" s="179"/>
      <c r="D128" s="179"/>
      <c r="E128" s="120"/>
      <c r="F128" s="120"/>
      <c r="G128" s="218"/>
      <c r="H128" s="224"/>
      <c r="I128" s="224"/>
      <c r="J128" s="218"/>
      <c r="K128" s="120"/>
      <c r="L128" s="5"/>
      <c r="M128" s="5"/>
      <c r="N128" s="120"/>
      <c r="O128" s="5"/>
      <c r="P128" s="120"/>
      <c r="Q128" s="120"/>
      <c r="R128" s="120"/>
      <c r="U128" s="120"/>
      <c r="V128" s="120"/>
      <c r="W128" s="120"/>
      <c r="X128" s="179"/>
      <c r="Y128" s="179"/>
      <c r="Z128" s="319"/>
      <c r="AA128" s="179"/>
      <c r="AB128" s="209"/>
      <c r="AC128" s="179"/>
      <c r="AD128" s="179"/>
      <c r="AE128" s="179"/>
      <c r="AF128" s="179"/>
      <c r="AG128" s="179"/>
      <c r="AH128" s="179"/>
      <c r="AI128" s="179"/>
      <c r="AJ128" s="179"/>
      <c r="AK128" s="179"/>
      <c r="AL128" s="179"/>
      <c r="AM128" s="179"/>
      <c r="AN128" s="179"/>
      <c r="AO128" s="179"/>
      <c r="AP128" s="179"/>
      <c r="AQ128" s="179"/>
      <c r="AR128" s="179"/>
      <c r="AS128" s="179"/>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179"/>
      <c r="CT128" s="2"/>
      <c r="CU128" s="2"/>
      <c r="CV128" s="2"/>
    </row>
    <row r="129" spans="1:100">
      <c r="A129" s="318"/>
      <c r="B129" s="179"/>
      <c r="C129" s="179"/>
      <c r="D129" s="179"/>
      <c r="E129" s="120"/>
      <c r="F129" s="120"/>
      <c r="G129" s="218"/>
      <c r="H129" s="224"/>
      <c r="I129" s="224"/>
      <c r="J129" s="218"/>
      <c r="K129" s="120"/>
      <c r="L129" s="5"/>
      <c r="M129" s="5"/>
      <c r="N129" s="120"/>
      <c r="O129" s="5"/>
      <c r="P129" s="120"/>
      <c r="Q129" s="120"/>
      <c r="R129" s="120"/>
      <c r="U129" s="120"/>
      <c r="V129" s="120"/>
      <c r="W129" s="120"/>
      <c r="X129" s="179"/>
      <c r="Y129" s="179"/>
      <c r="Z129" s="319"/>
      <c r="AA129" s="179"/>
      <c r="AB129" s="209"/>
      <c r="AC129" s="179"/>
      <c r="AD129" s="179"/>
      <c r="AE129" s="179"/>
      <c r="AF129" s="179"/>
      <c r="AG129" s="179"/>
      <c r="AH129" s="179"/>
      <c r="AI129" s="179"/>
      <c r="AJ129" s="179"/>
      <c r="AK129" s="179"/>
      <c r="AL129" s="179"/>
      <c r="AM129" s="179"/>
      <c r="AN129" s="179"/>
      <c r="AO129" s="179"/>
      <c r="AP129" s="179"/>
      <c r="AQ129" s="179"/>
      <c r="AR129" s="179"/>
      <c r="AS129" s="179"/>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179"/>
      <c r="CT129" s="2"/>
      <c r="CU129" s="2"/>
      <c r="CV129" s="2"/>
    </row>
    <row r="130" spans="1:100">
      <c r="A130" s="318"/>
      <c r="B130" s="179"/>
      <c r="C130" s="179"/>
      <c r="D130" s="179"/>
      <c r="E130" s="120"/>
      <c r="F130" s="120"/>
      <c r="G130" s="218"/>
      <c r="H130" s="224"/>
      <c r="I130" s="224"/>
      <c r="J130" s="218"/>
      <c r="K130" s="120"/>
      <c r="L130" s="5"/>
      <c r="M130" s="5"/>
      <c r="N130" s="120"/>
      <c r="O130" s="5"/>
      <c r="P130" s="120"/>
      <c r="Q130" s="120"/>
      <c r="R130" s="120"/>
      <c r="U130" s="120"/>
      <c r="V130" s="120"/>
      <c r="W130" s="120"/>
      <c r="X130" s="179"/>
      <c r="Y130" s="179"/>
      <c r="Z130" s="319"/>
      <c r="AA130" s="179"/>
      <c r="AB130" s="209"/>
      <c r="AC130" s="179"/>
      <c r="AD130" s="179"/>
      <c r="AE130" s="179"/>
      <c r="AF130" s="179"/>
      <c r="AG130" s="179"/>
      <c r="AH130" s="179"/>
      <c r="AI130" s="179"/>
      <c r="AJ130" s="179"/>
      <c r="AK130" s="179"/>
      <c r="AL130" s="179"/>
      <c r="AM130" s="179"/>
      <c r="AN130" s="179"/>
      <c r="AO130" s="179"/>
      <c r="AP130" s="179"/>
      <c r="AQ130" s="179"/>
      <c r="AR130" s="179"/>
      <c r="AS130" s="179"/>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179"/>
      <c r="CT130" s="2"/>
      <c r="CU130" s="2"/>
      <c r="CV130" s="2"/>
    </row>
    <row r="131" spans="1:100">
      <c r="A131" s="318"/>
      <c r="B131" s="179"/>
      <c r="C131" s="179"/>
      <c r="D131" s="179"/>
      <c r="E131" s="120"/>
      <c r="F131" s="120"/>
      <c r="G131" s="218"/>
      <c r="H131" s="224"/>
      <c r="I131" s="224"/>
      <c r="J131" s="218"/>
      <c r="K131" s="120"/>
      <c r="L131" s="5"/>
      <c r="M131" s="5"/>
      <c r="N131" s="120"/>
      <c r="O131" s="5"/>
      <c r="P131" s="120"/>
      <c r="Q131" s="120"/>
      <c r="R131" s="120"/>
      <c r="U131" s="120"/>
      <c r="V131" s="120"/>
      <c r="W131" s="120"/>
      <c r="X131" s="179"/>
      <c r="Y131" s="179"/>
      <c r="Z131" s="319"/>
      <c r="AA131" s="179"/>
      <c r="AB131" s="209"/>
      <c r="AC131" s="179"/>
      <c r="AD131" s="179"/>
      <c r="AE131" s="179"/>
      <c r="AF131" s="179"/>
      <c r="AG131" s="179"/>
      <c r="AH131" s="179"/>
      <c r="AI131" s="179"/>
      <c r="AJ131" s="179"/>
      <c r="AK131" s="179"/>
      <c r="AL131" s="179"/>
      <c r="AM131" s="179"/>
      <c r="AN131" s="179"/>
      <c r="AO131" s="179"/>
      <c r="AP131" s="179"/>
      <c r="AQ131" s="179"/>
      <c r="AR131" s="179"/>
      <c r="AS131" s="179"/>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179"/>
      <c r="CT131" s="2"/>
      <c r="CU131" s="2"/>
      <c r="CV131" s="2"/>
    </row>
    <row r="132" spans="1:100" ht="15.75" thickBot="1">
      <c r="A132" s="320"/>
      <c r="B132" s="321"/>
      <c r="C132" s="321"/>
      <c r="D132" s="321"/>
      <c r="E132" s="307"/>
      <c r="F132" s="307"/>
      <c r="G132" s="308"/>
      <c r="H132" s="309"/>
      <c r="I132" s="309"/>
      <c r="J132" s="308"/>
      <c r="K132" s="307"/>
      <c r="L132" s="306"/>
      <c r="M132" s="306"/>
      <c r="N132" s="307"/>
      <c r="O132" s="306"/>
      <c r="P132" s="307"/>
      <c r="Q132" s="307"/>
      <c r="R132" s="307"/>
      <c r="S132" s="350"/>
      <c r="T132" s="306"/>
      <c r="U132" s="307"/>
      <c r="V132" s="307"/>
      <c r="W132" s="307"/>
      <c r="X132" s="321"/>
      <c r="Y132" s="321"/>
      <c r="Z132" s="322"/>
      <c r="AA132" s="179"/>
      <c r="AB132" s="209"/>
      <c r="AC132" s="179"/>
      <c r="AD132" s="179"/>
      <c r="AE132" s="179"/>
      <c r="AF132" s="179"/>
      <c r="AG132" s="179"/>
      <c r="AH132" s="179"/>
      <c r="AI132" s="179"/>
      <c r="AJ132" s="179"/>
      <c r="AK132" s="179"/>
      <c r="AL132" s="179"/>
      <c r="AM132" s="179"/>
      <c r="AN132" s="179"/>
      <c r="AO132" s="179"/>
      <c r="AP132" s="179"/>
      <c r="AQ132" s="179"/>
      <c r="AR132" s="179"/>
      <c r="AS132" s="179"/>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179"/>
      <c r="CT132" s="2"/>
      <c r="CU132" s="2"/>
      <c r="CV132" s="2"/>
    </row>
    <row r="133" spans="1:100">
      <c r="A133" s="105"/>
      <c r="B133" s="179"/>
      <c r="C133" s="179"/>
      <c r="D133" s="179"/>
      <c r="E133" s="120"/>
      <c r="F133" s="120"/>
      <c r="G133" s="218"/>
      <c r="H133" s="224"/>
      <c r="I133" s="224"/>
      <c r="J133" s="218"/>
      <c r="K133" s="120"/>
      <c r="L133" s="5"/>
      <c r="M133" s="5"/>
      <c r="N133" s="120"/>
      <c r="O133" s="5"/>
      <c r="P133" s="120"/>
      <c r="Q133" s="120"/>
      <c r="R133" s="120"/>
      <c r="U133" s="120"/>
      <c r="V133" s="120"/>
      <c r="W133" s="120"/>
      <c r="X133" s="179"/>
      <c r="Y133" s="179"/>
      <c r="Z133" s="179"/>
      <c r="AA133" s="179"/>
      <c r="AB133" s="209"/>
      <c r="AC133" s="179"/>
      <c r="AD133" s="179"/>
      <c r="AE133" s="179"/>
      <c r="AF133" s="179"/>
      <c r="AG133" s="179"/>
      <c r="AH133" s="179"/>
      <c r="AI133" s="179"/>
      <c r="AJ133" s="179"/>
      <c r="AK133" s="179"/>
      <c r="AL133" s="179"/>
      <c r="AM133" s="179"/>
      <c r="AN133" s="179"/>
      <c r="AO133" s="179"/>
      <c r="AP133" s="179"/>
      <c r="AQ133" s="179"/>
      <c r="AR133" s="179"/>
      <c r="AS133" s="179"/>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179"/>
      <c r="CT133" s="2"/>
      <c r="CU133" s="2"/>
      <c r="CV133" s="2"/>
    </row>
    <row r="134" spans="1:100">
      <c r="A134" s="105"/>
      <c r="B134" s="179"/>
      <c r="C134" s="179"/>
      <c r="D134" s="179"/>
      <c r="E134" s="120"/>
      <c r="F134" s="120"/>
      <c r="G134" s="218"/>
      <c r="H134" s="224"/>
      <c r="I134" s="224"/>
      <c r="J134" s="218"/>
      <c r="K134" s="120"/>
      <c r="L134" s="5"/>
      <c r="M134" s="5"/>
      <c r="N134" s="120"/>
      <c r="O134" s="5"/>
      <c r="P134" s="120"/>
      <c r="Q134" s="120"/>
      <c r="R134" s="120"/>
      <c r="U134" s="120"/>
      <c r="V134" s="120"/>
      <c r="W134" s="120"/>
      <c r="X134" s="179"/>
      <c r="Y134" s="179"/>
      <c r="Z134" s="179"/>
      <c r="AA134" s="179"/>
      <c r="AB134" s="209"/>
      <c r="AC134" s="179"/>
      <c r="AD134" s="179"/>
      <c r="AE134" s="179"/>
      <c r="AF134" s="179"/>
      <c r="AG134" s="179"/>
      <c r="AH134" s="179"/>
      <c r="AI134" s="179"/>
      <c r="AJ134" s="179"/>
      <c r="AK134" s="179"/>
      <c r="AL134" s="179"/>
      <c r="AM134" s="179"/>
      <c r="AN134" s="179"/>
      <c r="AO134" s="179"/>
      <c r="AP134" s="179"/>
      <c r="AQ134" s="179"/>
      <c r="AR134" s="179"/>
      <c r="AS134" s="179"/>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179"/>
      <c r="CT134" s="2"/>
      <c r="CU134" s="2"/>
      <c r="CV134" s="2"/>
    </row>
    <row r="135" spans="1:100">
      <c r="A135" s="105"/>
      <c r="B135" s="179"/>
      <c r="C135" s="179"/>
      <c r="D135" s="179"/>
      <c r="E135" s="120"/>
      <c r="F135" s="120"/>
      <c r="G135" s="218"/>
      <c r="H135" s="224"/>
      <c r="I135" s="224"/>
      <c r="J135" s="218"/>
      <c r="K135" s="120"/>
      <c r="L135" s="5"/>
      <c r="M135" s="5"/>
      <c r="N135" s="120"/>
      <c r="O135" s="5"/>
      <c r="P135" s="120"/>
      <c r="Q135" s="120"/>
      <c r="R135" s="120"/>
      <c r="U135" s="120"/>
      <c r="V135" s="120"/>
      <c r="W135" s="120"/>
      <c r="X135" s="179"/>
      <c r="Y135" s="179"/>
      <c r="Z135" s="179"/>
      <c r="AA135" s="179"/>
      <c r="AB135" s="209"/>
      <c r="AC135" s="179"/>
      <c r="AD135" s="179"/>
      <c r="AE135" s="179"/>
      <c r="AF135" s="179"/>
      <c r="AG135" s="179"/>
      <c r="AH135" s="179"/>
      <c r="AI135" s="179"/>
      <c r="AJ135" s="179"/>
      <c r="AK135" s="179"/>
      <c r="AL135" s="179"/>
      <c r="AM135" s="179"/>
      <c r="AN135" s="179"/>
      <c r="AO135" s="179"/>
      <c r="AP135" s="179"/>
      <c r="AQ135" s="179"/>
      <c r="AR135" s="179"/>
      <c r="AS135" s="179"/>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179"/>
      <c r="CT135" s="2"/>
      <c r="CU135" s="2"/>
      <c r="CV135" s="2"/>
    </row>
    <row r="136" spans="1:100">
      <c r="A136" s="105"/>
      <c r="B136" s="179"/>
      <c r="C136" s="179"/>
      <c r="D136" s="179"/>
      <c r="E136" s="120"/>
      <c r="F136" s="120"/>
      <c r="G136" s="218"/>
      <c r="H136" s="224"/>
      <c r="I136" s="224"/>
      <c r="J136" s="218"/>
      <c r="K136" s="120"/>
      <c r="L136" s="5"/>
      <c r="M136" s="5"/>
      <c r="N136" s="120"/>
      <c r="O136" s="5"/>
      <c r="P136" s="120"/>
      <c r="Q136" s="120"/>
      <c r="R136" s="120"/>
      <c r="U136" s="120"/>
      <c r="V136" s="120"/>
      <c r="W136" s="120"/>
      <c r="X136" s="179"/>
      <c r="Y136" s="179"/>
      <c r="Z136" s="179"/>
      <c r="AA136" s="179"/>
      <c r="AB136" s="209"/>
      <c r="AC136" s="179"/>
      <c r="AD136" s="179"/>
      <c r="AE136" s="179"/>
      <c r="AF136" s="179"/>
      <c r="AG136" s="179"/>
      <c r="AH136" s="179"/>
      <c r="AI136" s="179"/>
      <c r="AJ136" s="179"/>
      <c r="AK136" s="179"/>
      <c r="AL136" s="179"/>
      <c r="AM136" s="179"/>
      <c r="AN136" s="179"/>
      <c r="AO136" s="179"/>
      <c r="AP136" s="179"/>
      <c r="AQ136" s="179"/>
      <c r="AR136" s="179"/>
      <c r="AS136" s="179"/>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179"/>
      <c r="CT136" s="2"/>
      <c r="CU136" s="2"/>
      <c r="CV136" s="2"/>
    </row>
    <row r="137" spans="1:100">
      <c r="A137" s="105"/>
      <c r="B137" s="179"/>
      <c r="C137" s="179"/>
      <c r="D137" s="179"/>
      <c r="E137" s="120"/>
      <c r="F137" s="120"/>
      <c r="G137" s="218"/>
      <c r="H137" s="224"/>
      <c r="I137" s="224"/>
      <c r="J137" s="218"/>
      <c r="K137" s="120"/>
      <c r="L137" s="5"/>
      <c r="M137" s="5"/>
      <c r="N137" s="120"/>
      <c r="O137" s="5"/>
      <c r="P137" s="120"/>
      <c r="Q137" s="120"/>
      <c r="R137" s="120"/>
      <c r="U137" s="120"/>
      <c r="V137" s="120"/>
      <c r="W137" s="120"/>
      <c r="X137" s="179"/>
      <c r="Y137" s="179"/>
      <c r="Z137" s="179"/>
      <c r="AA137" s="179"/>
      <c r="AB137" s="209"/>
      <c r="AC137" s="179"/>
      <c r="AD137" s="179"/>
      <c r="AE137" s="179"/>
      <c r="AF137" s="179"/>
      <c r="AG137" s="179"/>
      <c r="AH137" s="179"/>
      <c r="AI137" s="179"/>
      <c r="AJ137" s="179"/>
      <c r="AK137" s="179"/>
      <c r="AL137" s="179"/>
      <c r="AM137" s="179"/>
      <c r="AN137" s="179"/>
      <c r="AO137" s="179"/>
      <c r="AP137" s="179"/>
      <c r="AQ137" s="179"/>
      <c r="AR137" s="179"/>
      <c r="AS137" s="179"/>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179"/>
      <c r="CT137" s="2"/>
      <c r="CU137" s="2"/>
      <c r="CV137" s="2"/>
    </row>
    <row r="138" spans="1:100">
      <c r="A138" s="105"/>
      <c r="B138" s="179"/>
      <c r="C138" s="179"/>
      <c r="D138" s="179"/>
      <c r="E138" s="120"/>
      <c r="F138" s="120"/>
      <c r="G138" s="218"/>
      <c r="H138" s="224"/>
      <c r="I138" s="224"/>
      <c r="J138" s="218"/>
      <c r="K138" s="120"/>
      <c r="L138" s="5"/>
      <c r="M138" s="5"/>
      <c r="N138" s="120"/>
      <c r="O138" s="5"/>
      <c r="P138" s="120"/>
      <c r="Q138" s="120"/>
      <c r="R138" s="120"/>
      <c r="U138" s="120"/>
      <c r="V138" s="120"/>
      <c r="W138" s="120"/>
      <c r="X138" s="179"/>
      <c r="Y138" s="179"/>
      <c r="Z138" s="179"/>
      <c r="AA138" s="179"/>
      <c r="AB138" s="209"/>
      <c r="AC138" s="179"/>
      <c r="AD138" s="179"/>
      <c r="AE138" s="179"/>
      <c r="AF138" s="179"/>
      <c r="AG138" s="179"/>
      <c r="AH138" s="179"/>
      <c r="AI138" s="179"/>
      <c r="AJ138" s="179"/>
      <c r="AK138" s="179"/>
      <c r="AL138" s="179"/>
      <c r="AM138" s="179"/>
      <c r="AN138" s="179"/>
      <c r="AO138" s="179"/>
      <c r="AP138" s="179"/>
      <c r="AQ138" s="179"/>
      <c r="AR138" s="179"/>
      <c r="AS138" s="179"/>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179"/>
      <c r="CT138" s="2"/>
      <c r="CU138" s="2"/>
      <c r="CV138" s="2"/>
    </row>
    <row r="139" spans="1:100">
      <c r="A139" s="105"/>
      <c r="B139" s="179"/>
      <c r="C139" s="179"/>
      <c r="D139" s="179"/>
      <c r="E139" s="120"/>
      <c r="F139" s="120"/>
      <c r="G139" s="218"/>
      <c r="H139" s="224"/>
      <c r="I139" s="224"/>
      <c r="J139" s="218"/>
      <c r="K139" s="120"/>
      <c r="L139" s="5"/>
      <c r="M139" s="5"/>
      <c r="N139" s="120"/>
      <c r="O139" s="5"/>
      <c r="P139" s="120"/>
      <c r="Q139" s="120"/>
      <c r="R139" s="120"/>
      <c r="U139" s="120"/>
      <c r="V139" s="120"/>
      <c r="W139" s="120"/>
      <c r="X139" s="179"/>
      <c r="Y139" s="179"/>
      <c r="Z139" s="179"/>
      <c r="AA139" s="179"/>
      <c r="AB139" s="209"/>
      <c r="AC139" s="179"/>
      <c r="AD139" s="179"/>
      <c r="AE139" s="179"/>
      <c r="AF139" s="179"/>
      <c r="AG139" s="179"/>
      <c r="AH139" s="179"/>
      <c r="AI139" s="179"/>
      <c r="AJ139" s="179"/>
      <c r="AK139" s="179"/>
      <c r="AL139" s="179"/>
      <c r="AM139" s="179"/>
      <c r="AN139" s="179"/>
      <c r="AO139" s="179"/>
      <c r="AP139" s="179"/>
      <c r="AQ139" s="179"/>
      <c r="AR139" s="179"/>
      <c r="AS139" s="179"/>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179"/>
      <c r="CT139" s="2"/>
      <c r="CU139" s="2"/>
      <c r="CV139" s="2"/>
    </row>
    <row r="140" spans="1:100">
      <c r="A140" s="105"/>
      <c r="B140" s="179"/>
      <c r="C140" s="179"/>
      <c r="D140" s="179"/>
      <c r="E140" s="120"/>
      <c r="F140" s="120"/>
      <c r="G140" s="218"/>
      <c r="H140" s="224"/>
      <c r="I140" s="224"/>
      <c r="J140" s="218"/>
      <c r="K140" s="120"/>
      <c r="L140" s="5"/>
      <c r="M140" s="5"/>
      <c r="N140" s="120"/>
      <c r="O140" s="5"/>
      <c r="P140" s="120"/>
      <c r="Q140" s="120"/>
      <c r="R140" s="120"/>
      <c r="U140" s="120"/>
      <c r="V140" s="120"/>
      <c r="W140" s="120"/>
      <c r="X140" s="179"/>
      <c r="Y140" s="179"/>
      <c r="Z140" s="179"/>
      <c r="AA140" s="179"/>
      <c r="AB140" s="209"/>
      <c r="AC140" s="179"/>
      <c r="AD140" s="179"/>
      <c r="AE140" s="179"/>
      <c r="AF140" s="179"/>
      <c r="AG140" s="179"/>
      <c r="AH140" s="179"/>
      <c r="AI140" s="179"/>
      <c r="AJ140" s="179"/>
      <c r="AK140" s="179"/>
      <c r="AL140" s="179"/>
      <c r="AM140" s="179"/>
      <c r="AN140" s="179"/>
      <c r="AO140" s="179"/>
      <c r="AP140" s="179"/>
      <c r="AQ140" s="179"/>
      <c r="AR140" s="179"/>
      <c r="AS140" s="179"/>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179"/>
      <c r="CT140" s="2"/>
      <c r="CU140" s="2"/>
      <c r="CV140" s="2"/>
    </row>
    <row r="141" spans="1:100">
      <c r="A141" s="105"/>
      <c r="B141" s="179"/>
      <c r="C141" s="179"/>
      <c r="D141" s="179"/>
      <c r="E141" s="120"/>
      <c r="F141" s="120"/>
      <c r="G141" s="218"/>
      <c r="H141" s="224"/>
      <c r="I141" s="224"/>
      <c r="J141" s="218"/>
      <c r="K141" s="120"/>
      <c r="L141" s="5"/>
      <c r="M141" s="5"/>
      <c r="N141" s="120"/>
      <c r="O141" s="5"/>
      <c r="P141" s="120"/>
      <c r="Q141" s="120"/>
      <c r="R141" s="120"/>
      <c r="U141" s="120"/>
      <c r="V141" s="120"/>
      <c r="W141" s="120"/>
      <c r="X141" s="179"/>
      <c r="Y141" s="179"/>
      <c r="Z141" s="179"/>
      <c r="AA141" s="179"/>
      <c r="AB141" s="209"/>
      <c r="AC141" s="179"/>
      <c r="AD141" s="179"/>
      <c r="AE141" s="179"/>
      <c r="AF141" s="179"/>
      <c r="AG141" s="179"/>
      <c r="AH141" s="179"/>
      <c r="AI141" s="179"/>
      <c r="AJ141" s="179"/>
      <c r="AK141" s="179"/>
      <c r="AL141" s="179"/>
      <c r="AM141" s="179"/>
      <c r="AN141" s="179"/>
      <c r="AO141" s="179"/>
      <c r="AP141" s="179"/>
      <c r="AQ141" s="179"/>
      <c r="AR141" s="179"/>
      <c r="AS141" s="179"/>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179"/>
      <c r="CT141" s="2"/>
      <c r="CU141" s="2"/>
      <c r="CV141" s="2"/>
    </row>
    <row r="142" spans="1:100">
      <c r="A142" s="105"/>
      <c r="B142" s="179"/>
      <c r="C142" s="179"/>
      <c r="D142" s="179"/>
      <c r="E142" s="120"/>
      <c r="F142" s="120"/>
      <c r="G142" s="218"/>
      <c r="H142" s="224"/>
      <c r="I142" s="224"/>
      <c r="J142" s="218"/>
      <c r="K142" s="120"/>
      <c r="L142" s="5"/>
      <c r="M142" s="5"/>
      <c r="N142" s="120"/>
      <c r="O142" s="5"/>
      <c r="P142" s="120"/>
      <c r="Q142" s="120"/>
      <c r="R142" s="120"/>
      <c r="U142" s="120"/>
      <c r="V142" s="120"/>
      <c r="W142" s="120"/>
      <c r="X142" s="179"/>
      <c r="Y142" s="179"/>
      <c r="Z142" s="179"/>
      <c r="AA142" s="179"/>
      <c r="AB142" s="209"/>
      <c r="AC142" s="179"/>
      <c r="AD142" s="179"/>
      <c r="AE142" s="179"/>
      <c r="AF142" s="179"/>
      <c r="AG142" s="179"/>
      <c r="AH142" s="179"/>
      <c r="AI142" s="179"/>
      <c r="AJ142" s="179"/>
      <c r="AK142" s="179"/>
      <c r="AL142" s="179"/>
      <c r="AM142" s="179"/>
      <c r="AN142" s="179"/>
      <c r="AO142" s="179"/>
      <c r="AP142" s="179"/>
      <c r="AQ142" s="179"/>
      <c r="AR142" s="179"/>
      <c r="AS142" s="179"/>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179"/>
      <c r="CT142" s="2"/>
      <c r="CU142" s="2"/>
      <c r="CV142" s="2"/>
    </row>
    <row r="143" spans="1:100">
      <c r="A143" s="105"/>
      <c r="B143" s="179"/>
      <c r="C143" s="179"/>
      <c r="D143" s="179"/>
      <c r="E143" s="120"/>
      <c r="F143" s="120"/>
      <c r="G143" s="218"/>
      <c r="H143" s="224"/>
      <c r="I143" s="224"/>
      <c r="J143" s="218"/>
      <c r="K143" s="120"/>
      <c r="L143" s="5"/>
      <c r="M143" s="5"/>
      <c r="N143" s="120"/>
      <c r="O143" s="5"/>
      <c r="P143" s="120"/>
      <c r="Q143" s="120"/>
      <c r="R143" s="120"/>
      <c r="U143" s="120"/>
      <c r="V143" s="120"/>
      <c r="W143" s="120"/>
      <c r="X143" s="179"/>
      <c r="Y143" s="179"/>
      <c r="Z143" s="179"/>
      <c r="AA143" s="179"/>
      <c r="AB143" s="209"/>
      <c r="AC143" s="179"/>
      <c r="AD143" s="179"/>
      <c r="AE143" s="179"/>
      <c r="AF143" s="179"/>
      <c r="AG143" s="179"/>
      <c r="AH143" s="179"/>
      <c r="AI143" s="179"/>
      <c r="AJ143" s="179"/>
      <c r="AK143" s="179"/>
      <c r="AL143" s="179"/>
      <c r="AM143" s="179"/>
      <c r="AN143" s="179"/>
      <c r="AO143" s="179"/>
      <c r="AP143" s="179"/>
      <c r="AQ143" s="179"/>
      <c r="AR143" s="179"/>
      <c r="AS143" s="179"/>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179"/>
      <c r="CT143" s="2"/>
      <c r="CU143" s="2"/>
      <c r="CV143" s="2"/>
    </row>
    <row r="144" spans="1:100">
      <c r="A144" s="105"/>
      <c r="B144" s="179"/>
      <c r="C144" s="179"/>
      <c r="D144" s="179"/>
      <c r="E144" s="120"/>
      <c r="F144" s="120"/>
      <c r="G144" s="218"/>
      <c r="H144" s="224"/>
      <c r="I144" s="224"/>
      <c r="J144" s="218"/>
      <c r="K144" s="120"/>
      <c r="L144" s="5"/>
      <c r="M144" s="5"/>
      <c r="N144" s="120"/>
      <c r="O144" s="5"/>
      <c r="P144" s="120"/>
      <c r="Q144" s="120"/>
      <c r="R144" s="120"/>
      <c r="U144" s="120"/>
      <c r="V144" s="120"/>
      <c r="W144" s="120"/>
      <c r="X144" s="179"/>
      <c r="Y144" s="179"/>
      <c r="Z144" s="179"/>
      <c r="AA144" s="179"/>
      <c r="AB144" s="209"/>
      <c r="AC144" s="179"/>
      <c r="AD144" s="179"/>
      <c r="AE144" s="179"/>
      <c r="AF144" s="179"/>
      <c r="AG144" s="179"/>
      <c r="AH144" s="179"/>
      <c r="AI144" s="179"/>
      <c r="AJ144" s="179"/>
      <c r="AK144" s="179"/>
      <c r="AL144" s="179"/>
      <c r="AM144" s="179"/>
      <c r="AN144" s="179"/>
      <c r="AO144" s="179"/>
      <c r="AP144" s="179"/>
      <c r="AQ144" s="179"/>
      <c r="AR144" s="179"/>
      <c r="AS144" s="179"/>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179"/>
      <c r="CT144" s="2"/>
      <c r="CU144" s="2"/>
      <c r="CV144" s="2"/>
    </row>
    <row r="145" spans="1:100">
      <c r="A145" s="105"/>
      <c r="B145" s="179"/>
      <c r="C145" s="179"/>
      <c r="D145" s="179"/>
      <c r="E145" s="120"/>
      <c r="F145" s="120"/>
      <c r="G145" s="218"/>
      <c r="H145" s="224"/>
      <c r="I145" s="224"/>
      <c r="J145" s="218"/>
      <c r="K145" s="120"/>
      <c r="L145" s="5"/>
      <c r="M145" s="5"/>
      <c r="N145" s="120"/>
      <c r="O145" s="5"/>
      <c r="P145" s="120"/>
      <c r="Q145" s="120"/>
      <c r="R145" s="120"/>
      <c r="U145" s="120"/>
      <c r="V145" s="120"/>
      <c r="W145" s="120"/>
      <c r="X145" s="179"/>
      <c r="Y145" s="179"/>
      <c r="Z145" s="179"/>
      <c r="AA145" s="179"/>
      <c r="AB145" s="209"/>
      <c r="AC145" s="179"/>
      <c r="AD145" s="179"/>
      <c r="AE145" s="179"/>
      <c r="AF145" s="179"/>
      <c r="AG145" s="179"/>
      <c r="AH145" s="179"/>
      <c r="AI145" s="179"/>
      <c r="AJ145" s="179"/>
      <c r="AK145" s="179"/>
      <c r="AL145" s="179"/>
      <c r="AM145" s="179"/>
      <c r="AN145" s="179"/>
      <c r="AO145" s="179"/>
      <c r="AP145" s="179"/>
      <c r="AQ145" s="179"/>
      <c r="AR145" s="179"/>
      <c r="AS145" s="179"/>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179"/>
      <c r="CT145" s="2"/>
      <c r="CU145" s="2"/>
      <c r="CV145" s="2"/>
    </row>
    <row r="146" spans="1:100">
      <c r="A146" s="105"/>
      <c r="B146" s="179"/>
      <c r="C146" s="179"/>
      <c r="D146" s="179"/>
      <c r="E146" s="120"/>
      <c r="F146" s="120"/>
      <c r="G146" s="218"/>
      <c r="H146" s="224"/>
      <c r="I146" s="224"/>
      <c r="J146" s="218"/>
      <c r="K146" s="120"/>
      <c r="L146" s="5"/>
      <c r="M146" s="5"/>
      <c r="N146" s="120"/>
      <c r="O146" s="5"/>
      <c r="P146" s="120"/>
      <c r="Q146" s="120"/>
      <c r="R146" s="120"/>
      <c r="U146" s="120"/>
      <c r="V146" s="120"/>
      <c r="W146" s="120"/>
      <c r="X146" s="179"/>
      <c r="Y146" s="179"/>
      <c r="Z146" s="179"/>
      <c r="AA146" s="179"/>
      <c r="AB146" s="209"/>
      <c r="AC146" s="179"/>
      <c r="AD146" s="179"/>
      <c r="AE146" s="179"/>
      <c r="AF146" s="179"/>
      <c r="AG146" s="179"/>
      <c r="AH146" s="179"/>
      <c r="AI146" s="179"/>
      <c r="AJ146" s="179"/>
      <c r="AK146" s="179"/>
      <c r="AL146" s="179"/>
      <c r="AM146" s="179"/>
      <c r="AN146" s="179"/>
      <c r="AO146" s="179"/>
      <c r="AP146" s="179"/>
      <c r="AQ146" s="179"/>
      <c r="AR146" s="179"/>
      <c r="AS146" s="179"/>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179"/>
      <c r="CT146" s="2"/>
      <c r="CU146" s="2"/>
      <c r="CV146" s="2"/>
    </row>
    <row r="147" spans="1:100">
      <c r="A147" s="105"/>
      <c r="B147" s="179"/>
      <c r="C147" s="179"/>
      <c r="D147" s="179"/>
      <c r="E147" s="120"/>
      <c r="F147" s="120"/>
      <c r="G147" s="218"/>
      <c r="H147" s="224"/>
      <c r="I147" s="224"/>
      <c r="J147" s="218"/>
      <c r="K147" s="120"/>
      <c r="L147" s="5"/>
      <c r="M147" s="5"/>
      <c r="N147" s="120"/>
      <c r="O147" s="5"/>
      <c r="P147" s="120"/>
      <c r="Q147" s="120"/>
      <c r="R147" s="120"/>
      <c r="U147" s="120"/>
      <c r="V147" s="120"/>
      <c r="W147" s="120"/>
      <c r="X147" s="179"/>
      <c r="Y147" s="179"/>
      <c r="Z147" s="179"/>
      <c r="AA147" s="179"/>
      <c r="AB147" s="209"/>
      <c r="AC147" s="179"/>
      <c r="AD147" s="179"/>
      <c r="AE147" s="179"/>
      <c r="AF147" s="179"/>
      <c r="AG147" s="179"/>
      <c r="AH147" s="179"/>
      <c r="AI147" s="179"/>
      <c r="AJ147" s="179"/>
      <c r="AK147" s="179"/>
      <c r="AL147" s="179"/>
      <c r="AM147" s="179"/>
      <c r="AN147" s="179"/>
      <c r="AO147" s="179"/>
      <c r="AP147" s="179"/>
      <c r="AQ147" s="179"/>
      <c r="AR147" s="179"/>
      <c r="AS147" s="179"/>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179"/>
      <c r="CT147" s="2"/>
      <c r="CU147" s="2"/>
      <c r="CV147" s="2"/>
    </row>
    <row r="148" spans="1:100">
      <c r="A148" s="105"/>
      <c r="B148" s="179"/>
      <c r="C148" s="179"/>
      <c r="D148" s="179"/>
      <c r="E148" s="120"/>
      <c r="F148" s="120"/>
      <c r="G148" s="218"/>
      <c r="H148" s="224"/>
      <c r="I148" s="224"/>
      <c r="J148" s="218"/>
      <c r="K148" s="120"/>
      <c r="L148" s="5"/>
      <c r="M148" s="5"/>
      <c r="N148" s="120"/>
      <c r="O148" s="5"/>
      <c r="P148" s="120"/>
      <c r="Q148" s="120"/>
      <c r="R148" s="120"/>
      <c r="U148" s="120"/>
      <c r="V148" s="120"/>
      <c r="W148" s="120"/>
      <c r="X148" s="179"/>
      <c r="Y148" s="179"/>
      <c r="Z148" s="179"/>
      <c r="AA148" s="179"/>
      <c r="AB148" s="209"/>
      <c r="AC148" s="179"/>
      <c r="AD148" s="179"/>
      <c r="AE148" s="179"/>
      <c r="AF148" s="179"/>
      <c r="AG148" s="179"/>
      <c r="AH148" s="179"/>
      <c r="AI148" s="179"/>
      <c r="AJ148" s="179"/>
      <c r="AK148" s="179"/>
      <c r="AL148" s="179"/>
      <c r="AM148" s="179"/>
      <c r="AN148" s="179"/>
      <c r="AO148" s="179"/>
      <c r="AP148" s="179"/>
      <c r="AQ148" s="179"/>
      <c r="AR148" s="179"/>
      <c r="AS148" s="179"/>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179"/>
      <c r="CT148" s="2"/>
      <c r="CU148" s="2"/>
      <c r="CV148" s="2"/>
    </row>
    <row r="149" spans="1:100">
      <c r="A149" s="105"/>
      <c r="B149" s="179"/>
      <c r="C149" s="179"/>
      <c r="D149" s="179"/>
      <c r="E149" s="120"/>
      <c r="F149" s="120"/>
      <c r="G149" s="218"/>
      <c r="H149" s="224"/>
      <c r="I149" s="224"/>
      <c r="J149" s="218"/>
      <c r="K149" s="120"/>
      <c r="L149" s="5"/>
      <c r="M149" s="5"/>
      <c r="N149" s="120"/>
      <c r="O149" s="5"/>
      <c r="P149" s="120"/>
      <c r="Q149" s="120"/>
      <c r="R149" s="120"/>
      <c r="U149" s="120"/>
      <c r="V149" s="120"/>
      <c r="W149" s="120"/>
      <c r="X149" s="179"/>
      <c r="Y149" s="179"/>
      <c r="Z149" s="179"/>
      <c r="AA149" s="179"/>
      <c r="AB149" s="209"/>
      <c r="AC149" s="179"/>
      <c r="AD149" s="179"/>
      <c r="AE149" s="179"/>
      <c r="AF149" s="179"/>
      <c r="AG149" s="179"/>
      <c r="AH149" s="179"/>
      <c r="AI149" s="179"/>
      <c r="AJ149" s="179"/>
      <c r="AK149" s="179"/>
      <c r="AL149" s="179"/>
      <c r="AM149" s="179"/>
      <c r="AN149" s="179"/>
      <c r="AO149" s="179"/>
      <c r="AP149" s="179"/>
      <c r="AQ149" s="179"/>
      <c r="AR149" s="179"/>
      <c r="AS149" s="179"/>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179"/>
      <c r="CT149" s="2"/>
      <c r="CU149" s="2"/>
      <c r="CV149" s="2"/>
    </row>
    <row r="150" spans="1:100">
      <c r="A150" s="105"/>
      <c r="B150" s="179"/>
      <c r="C150" s="179"/>
      <c r="D150" s="179"/>
      <c r="E150" s="120"/>
      <c r="F150" s="120"/>
      <c r="G150" s="218"/>
      <c r="H150" s="224"/>
      <c r="I150" s="224"/>
      <c r="J150" s="218"/>
      <c r="K150" s="120"/>
      <c r="L150" s="5"/>
      <c r="M150" s="5"/>
      <c r="N150" s="120"/>
      <c r="O150" s="5"/>
      <c r="P150" s="120"/>
      <c r="Q150" s="120"/>
      <c r="R150" s="120"/>
      <c r="U150" s="120"/>
      <c r="V150" s="120"/>
      <c r="W150" s="120"/>
      <c r="X150" s="179"/>
      <c r="Y150" s="179"/>
      <c r="Z150" s="179"/>
      <c r="AA150" s="179"/>
      <c r="AB150" s="209"/>
      <c r="AC150" s="179"/>
      <c r="AD150" s="179"/>
      <c r="AE150" s="179"/>
      <c r="AF150" s="179"/>
      <c r="AG150" s="179"/>
      <c r="AH150" s="179"/>
      <c r="AI150" s="179"/>
      <c r="AJ150" s="179"/>
      <c r="AK150" s="179"/>
      <c r="AL150" s="179"/>
      <c r="AM150" s="179"/>
      <c r="AN150" s="179"/>
      <c r="AO150" s="179"/>
      <c r="AP150" s="179"/>
      <c r="AQ150" s="179"/>
      <c r="AR150" s="179"/>
      <c r="AS150" s="179"/>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179"/>
      <c r="CT150" s="2"/>
      <c r="CU150" s="2"/>
      <c r="CV150" s="2"/>
    </row>
    <row r="151" spans="1:100">
      <c r="A151" s="105"/>
      <c r="B151" s="179"/>
      <c r="C151" s="179"/>
      <c r="D151" s="179"/>
      <c r="E151" s="120"/>
      <c r="F151" s="120"/>
      <c r="G151" s="218"/>
      <c r="H151" s="224"/>
      <c r="I151" s="224"/>
      <c r="J151" s="218"/>
      <c r="K151" s="120"/>
      <c r="L151" s="5"/>
      <c r="M151" s="5"/>
      <c r="N151" s="120"/>
      <c r="O151" s="5"/>
      <c r="P151" s="120"/>
      <c r="Q151" s="120"/>
      <c r="R151" s="120"/>
      <c r="U151" s="120"/>
      <c r="V151" s="120"/>
      <c r="W151" s="120"/>
      <c r="X151" s="179"/>
      <c r="Y151" s="179"/>
      <c r="Z151" s="179"/>
      <c r="AA151" s="179"/>
      <c r="AB151" s="209"/>
      <c r="AC151" s="179"/>
      <c r="AD151" s="179"/>
      <c r="AE151" s="179"/>
      <c r="AF151" s="179"/>
      <c r="AG151" s="179"/>
      <c r="AH151" s="179"/>
      <c r="AI151" s="179"/>
      <c r="AJ151" s="179"/>
      <c r="AK151" s="179"/>
      <c r="AL151" s="179"/>
      <c r="AM151" s="179"/>
      <c r="AN151" s="179"/>
      <c r="AO151" s="179"/>
      <c r="AP151" s="179"/>
      <c r="AQ151" s="179"/>
      <c r="AR151" s="179"/>
      <c r="AS151" s="179"/>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179"/>
      <c r="CT151" s="2"/>
      <c r="CU151" s="2"/>
      <c r="CV151" s="2"/>
    </row>
    <row r="152" spans="1:100">
      <c r="A152" s="105"/>
      <c r="B152" s="179"/>
      <c r="C152" s="179"/>
      <c r="D152" s="179"/>
      <c r="E152" s="120"/>
      <c r="F152" s="120"/>
      <c r="G152" s="218"/>
      <c r="H152" s="224"/>
      <c r="I152" s="224"/>
      <c r="J152" s="218"/>
      <c r="K152" s="120"/>
      <c r="L152" s="5"/>
      <c r="M152" s="5"/>
      <c r="N152" s="120"/>
      <c r="O152" s="5"/>
      <c r="P152" s="120"/>
      <c r="Q152" s="120"/>
      <c r="R152" s="120"/>
      <c r="U152" s="120"/>
      <c r="V152" s="120"/>
      <c r="W152" s="120"/>
      <c r="X152" s="179"/>
      <c r="Y152" s="179"/>
      <c r="Z152" s="179"/>
      <c r="AA152" s="179"/>
      <c r="AB152" s="209"/>
      <c r="AC152" s="179"/>
      <c r="AD152" s="179"/>
      <c r="AE152" s="179"/>
      <c r="AF152" s="179"/>
      <c r="AG152" s="179"/>
      <c r="AH152" s="179"/>
      <c r="AI152" s="179"/>
      <c r="AJ152" s="179"/>
      <c r="AK152" s="179"/>
      <c r="AL152" s="179"/>
      <c r="AM152" s="179"/>
      <c r="AN152" s="179"/>
      <c r="AO152" s="179"/>
      <c r="AP152" s="179"/>
      <c r="AQ152" s="179"/>
      <c r="AR152" s="179"/>
      <c r="AS152" s="179"/>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179"/>
      <c r="CT152" s="2"/>
      <c r="CU152" s="2"/>
      <c r="CV152" s="2"/>
    </row>
    <row r="153" spans="1:100">
      <c r="A153" s="105"/>
      <c r="B153" s="179"/>
      <c r="C153" s="179"/>
      <c r="D153" s="179"/>
      <c r="E153" s="120"/>
      <c r="F153" s="120"/>
      <c r="G153" s="218"/>
      <c r="H153" s="224"/>
      <c r="I153" s="224"/>
      <c r="J153" s="218"/>
      <c r="K153" s="120"/>
      <c r="L153" s="5"/>
      <c r="M153" s="5"/>
      <c r="N153" s="120"/>
      <c r="O153" s="5"/>
      <c r="P153" s="120"/>
      <c r="Q153" s="120"/>
      <c r="R153" s="120"/>
      <c r="U153" s="120"/>
      <c r="V153" s="120"/>
      <c r="W153" s="120"/>
      <c r="X153" s="179"/>
      <c r="Y153" s="179"/>
      <c r="Z153" s="179"/>
      <c r="AA153" s="179"/>
      <c r="AB153" s="209"/>
      <c r="AC153" s="179"/>
      <c r="AD153" s="179"/>
      <c r="AE153" s="179"/>
      <c r="AF153" s="179"/>
      <c r="AG153" s="179"/>
      <c r="AH153" s="179"/>
      <c r="AI153" s="179"/>
      <c r="AJ153" s="179"/>
      <c r="AK153" s="179"/>
      <c r="AL153" s="179"/>
      <c r="AM153" s="179"/>
      <c r="AN153" s="179"/>
      <c r="AO153" s="179"/>
      <c r="AP153" s="179"/>
      <c r="AQ153" s="179"/>
      <c r="AR153" s="179"/>
      <c r="AS153" s="179"/>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179"/>
      <c r="CT153" s="2"/>
      <c r="CU153" s="2"/>
      <c r="CV153" s="2"/>
    </row>
    <row r="154" spans="1:100">
      <c r="A154" s="105"/>
      <c r="B154" s="179"/>
      <c r="C154" s="179"/>
      <c r="D154" s="179"/>
      <c r="E154" s="120"/>
      <c r="F154" s="120"/>
      <c r="G154" s="218"/>
      <c r="H154" s="224"/>
      <c r="I154" s="224"/>
      <c r="J154" s="218"/>
      <c r="K154" s="120"/>
      <c r="L154" s="5"/>
      <c r="M154" s="5"/>
      <c r="N154" s="120"/>
      <c r="O154" s="5"/>
      <c r="P154" s="120"/>
      <c r="Q154" s="120"/>
      <c r="R154" s="120"/>
      <c r="U154" s="120"/>
      <c r="V154" s="120"/>
      <c r="W154" s="120"/>
      <c r="X154" s="179"/>
      <c r="Y154" s="179"/>
      <c r="Z154" s="179"/>
      <c r="AA154" s="179"/>
      <c r="AB154" s="209"/>
      <c r="AC154" s="179"/>
      <c r="AD154" s="179"/>
      <c r="AE154" s="179"/>
      <c r="AF154" s="179"/>
      <c r="AG154" s="179"/>
      <c r="AH154" s="179"/>
      <c r="AI154" s="179"/>
      <c r="AJ154" s="179"/>
      <c r="AK154" s="179"/>
      <c r="AL154" s="179"/>
      <c r="AM154" s="179"/>
      <c r="AN154" s="179"/>
      <c r="AO154" s="179"/>
      <c r="AP154" s="179"/>
      <c r="AQ154" s="179"/>
      <c r="AR154" s="179"/>
      <c r="AS154" s="179"/>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179"/>
      <c r="CT154" s="2"/>
      <c r="CU154" s="2"/>
      <c r="CV154" s="2"/>
    </row>
    <row r="155" spans="1:100">
      <c r="A155" s="105"/>
      <c r="B155" s="179"/>
      <c r="C155" s="179"/>
      <c r="D155" s="179"/>
      <c r="E155" s="120"/>
      <c r="F155" s="120"/>
      <c r="G155" s="218"/>
      <c r="H155" s="224"/>
      <c r="I155" s="224"/>
      <c r="J155" s="218"/>
      <c r="K155" s="120"/>
      <c r="L155" s="5"/>
      <c r="M155" s="5"/>
      <c r="N155" s="120"/>
      <c r="O155" s="5"/>
      <c r="P155" s="120"/>
      <c r="Q155" s="120"/>
      <c r="R155" s="120"/>
      <c r="U155" s="120"/>
      <c r="V155" s="120"/>
      <c r="W155" s="120"/>
      <c r="X155" s="179"/>
      <c r="Y155" s="179"/>
      <c r="Z155" s="179"/>
      <c r="AA155" s="179"/>
      <c r="AB155" s="209"/>
      <c r="AC155" s="179"/>
      <c r="AD155" s="179"/>
      <c r="AE155" s="179"/>
      <c r="AF155" s="179"/>
      <c r="AG155" s="179"/>
      <c r="AH155" s="179"/>
      <c r="AI155" s="179"/>
      <c r="AJ155" s="179"/>
      <c r="AK155" s="179"/>
      <c r="AL155" s="179"/>
      <c r="AM155" s="179"/>
      <c r="AN155" s="179"/>
      <c r="AO155" s="179"/>
      <c r="AP155" s="179"/>
      <c r="AQ155" s="179"/>
      <c r="AR155" s="179"/>
      <c r="AS155" s="179"/>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179"/>
      <c r="CT155" s="2"/>
      <c r="CU155" s="2"/>
      <c r="CV155" s="2"/>
    </row>
    <row r="156" spans="1:100">
      <c r="A156" s="105"/>
      <c r="B156" s="179"/>
      <c r="C156" s="179"/>
      <c r="D156" s="179"/>
      <c r="E156" s="120"/>
      <c r="F156" s="120"/>
      <c r="G156" s="218"/>
      <c r="H156" s="224"/>
      <c r="I156" s="224"/>
      <c r="J156" s="218"/>
      <c r="K156" s="120"/>
      <c r="L156" s="5"/>
      <c r="M156" s="5"/>
      <c r="N156" s="120"/>
      <c r="O156" s="5"/>
      <c r="P156" s="120"/>
      <c r="Q156" s="120"/>
      <c r="R156" s="120"/>
      <c r="U156" s="120"/>
      <c r="V156" s="120"/>
      <c r="W156" s="120"/>
      <c r="X156" s="179"/>
      <c r="Y156" s="179"/>
      <c r="Z156" s="179"/>
      <c r="AA156" s="179"/>
      <c r="AB156" s="209"/>
      <c r="AC156" s="179"/>
      <c r="AD156" s="179"/>
      <c r="AE156" s="179"/>
      <c r="AF156" s="179"/>
      <c r="AG156" s="179"/>
      <c r="AH156" s="179"/>
      <c r="AI156" s="179"/>
      <c r="AJ156" s="179"/>
      <c r="AK156" s="179"/>
      <c r="AL156" s="179"/>
      <c r="AM156" s="179"/>
      <c r="AN156" s="179"/>
      <c r="AO156" s="179"/>
      <c r="AP156" s="179"/>
      <c r="AQ156" s="179"/>
      <c r="AR156" s="179"/>
      <c r="AS156" s="179"/>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179"/>
      <c r="CT156" s="2"/>
      <c r="CU156" s="2"/>
      <c r="CV156" s="2"/>
    </row>
    <row r="157" spans="1:100">
      <c r="A157" s="105"/>
      <c r="B157" s="179"/>
      <c r="C157" s="179"/>
      <c r="D157" s="179"/>
      <c r="E157" s="120"/>
      <c r="F157" s="120"/>
      <c r="G157" s="218"/>
      <c r="H157" s="224"/>
      <c r="I157" s="224"/>
      <c r="J157" s="218"/>
      <c r="K157" s="120"/>
      <c r="L157" s="5"/>
      <c r="M157" s="5"/>
      <c r="N157" s="120"/>
      <c r="O157" s="5"/>
      <c r="P157" s="120"/>
      <c r="Q157" s="120"/>
      <c r="R157" s="120"/>
      <c r="U157" s="120"/>
      <c r="V157" s="120"/>
      <c r="W157" s="120"/>
      <c r="X157" s="179"/>
      <c r="Y157" s="179"/>
      <c r="Z157" s="179"/>
      <c r="AA157" s="179"/>
      <c r="AB157" s="209"/>
      <c r="AC157" s="179"/>
      <c r="AD157" s="179"/>
      <c r="AE157" s="179"/>
      <c r="AF157" s="179"/>
      <c r="AG157" s="179"/>
      <c r="AH157" s="179"/>
      <c r="AI157" s="179"/>
      <c r="AJ157" s="179"/>
      <c r="AK157" s="179"/>
      <c r="AL157" s="179"/>
      <c r="AM157" s="179"/>
      <c r="AN157" s="179"/>
      <c r="AO157" s="179"/>
      <c r="AP157" s="179"/>
      <c r="AQ157" s="179"/>
      <c r="AR157" s="179"/>
      <c r="AS157" s="179"/>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179"/>
      <c r="CT157" s="2"/>
      <c r="CU157" s="2"/>
      <c r="CV157" s="2"/>
    </row>
    <row r="158" spans="1:100">
      <c r="A158" s="105"/>
      <c r="B158" s="179"/>
      <c r="C158" s="179"/>
      <c r="D158" s="179"/>
      <c r="E158" s="120"/>
      <c r="F158" s="120"/>
      <c r="G158" s="218"/>
      <c r="H158" s="224"/>
      <c r="I158" s="224"/>
      <c r="J158" s="218"/>
      <c r="K158" s="120"/>
      <c r="L158" s="5"/>
      <c r="M158" s="5"/>
      <c r="N158" s="120"/>
      <c r="O158" s="5"/>
      <c r="P158" s="120"/>
      <c r="Q158" s="120"/>
      <c r="R158" s="120"/>
      <c r="U158" s="120"/>
      <c r="V158" s="120"/>
      <c r="W158" s="120"/>
      <c r="X158" s="179"/>
      <c r="Y158" s="179"/>
      <c r="Z158" s="179"/>
      <c r="AA158" s="179"/>
      <c r="AB158" s="209"/>
      <c r="AC158" s="179"/>
      <c r="AD158" s="179"/>
      <c r="AE158" s="179"/>
      <c r="AF158" s="179"/>
      <c r="AG158" s="179"/>
      <c r="AH158" s="179"/>
      <c r="AI158" s="179"/>
      <c r="AJ158" s="179"/>
      <c r="AK158" s="179"/>
      <c r="AL158" s="179"/>
      <c r="AM158" s="179"/>
      <c r="AN158" s="179"/>
      <c r="AO158" s="179"/>
      <c r="AP158" s="179"/>
      <c r="AQ158" s="179"/>
      <c r="AR158" s="179"/>
      <c r="AS158" s="179"/>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179"/>
      <c r="CT158" s="2"/>
      <c r="CU158" s="2"/>
      <c r="CV158" s="2"/>
    </row>
    <row r="159" spans="1:100">
      <c r="A159" s="105"/>
      <c r="B159" s="179"/>
      <c r="C159" s="179"/>
      <c r="D159" s="179"/>
      <c r="E159" s="120"/>
      <c r="F159" s="120"/>
      <c r="G159" s="218"/>
      <c r="H159" s="224"/>
      <c r="I159" s="224"/>
      <c r="J159" s="218"/>
      <c r="K159" s="120"/>
      <c r="L159" s="5"/>
      <c r="M159" s="5"/>
      <c r="N159" s="120"/>
      <c r="O159" s="5"/>
      <c r="P159" s="120"/>
      <c r="Q159" s="120"/>
      <c r="R159" s="120"/>
      <c r="U159" s="120"/>
      <c r="V159" s="120"/>
      <c r="W159" s="120"/>
      <c r="X159" s="179"/>
      <c r="Y159" s="179"/>
      <c r="Z159" s="179"/>
      <c r="AA159" s="179"/>
      <c r="AB159" s="209"/>
      <c r="AC159" s="179"/>
      <c r="AD159" s="179"/>
      <c r="AE159" s="179"/>
      <c r="AF159" s="179"/>
      <c r="AG159" s="179"/>
      <c r="AH159" s="179"/>
      <c r="AI159" s="179"/>
      <c r="AJ159" s="179"/>
      <c r="AK159" s="179"/>
      <c r="AL159" s="179"/>
      <c r="AM159" s="179"/>
      <c r="AN159" s="179"/>
      <c r="AO159" s="179"/>
      <c r="AP159" s="179"/>
      <c r="AQ159" s="179"/>
      <c r="AR159" s="179"/>
      <c r="AS159" s="179"/>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179"/>
      <c r="CT159" s="2"/>
      <c r="CU159" s="2"/>
      <c r="CV159" s="2"/>
    </row>
    <row r="160" spans="1:100">
      <c r="A160" s="105"/>
      <c r="B160" s="179"/>
      <c r="C160" s="179"/>
      <c r="D160" s="179"/>
      <c r="E160" s="120"/>
      <c r="F160" s="120"/>
      <c r="G160" s="218"/>
      <c r="H160" s="224"/>
      <c r="I160" s="224"/>
      <c r="J160" s="218"/>
      <c r="K160" s="120"/>
      <c r="L160" s="5"/>
      <c r="M160" s="5"/>
      <c r="N160" s="120"/>
      <c r="O160" s="5"/>
      <c r="P160" s="120"/>
      <c r="Q160" s="120"/>
      <c r="R160" s="120"/>
      <c r="U160" s="120"/>
      <c r="V160" s="120"/>
      <c r="W160" s="120"/>
      <c r="X160" s="179"/>
      <c r="Y160" s="179"/>
      <c r="Z160" s="179"/>
      <c r="AA160" s="179"/>
      <c r="AB160" s="209"/>
      <c r="AC160" s="179"/>
      <c r="AD160" s="179"/>
      <c r="AE160" s="179"/>
      <c r="AF160" s="179"/>
      <c r="AG160" s="179"/>
      <c r="AH160" s="179"/>
      <c r="AI160" s="179"/>
      <c r="AJ160" s="179"/>
      <c r="AK160" s="179"/>
      <c r="AL160" s="179"/>
      <c r="AM160" s="179"/>
      <c r="AN160" s="179"/>
      <c r="AO160" s="179"/>
      <c r="AP160" s="179"/>
      <c r="AQ160" s="179"/>
      <c r="AR160" s="179"/>
      <c r="AS160" s="179"/>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179"/>
      <c r="CT160" s="2"/>
      <c r="CU160" s="2"/>
      <c r="CV160" s="2"/>
    </row>
    <row r="161" spans="1:100">
      <c r="A161" s="105"/>
      <c r="B161" s="179"/>
      <c r="C161" s="179"/>
      <c r="D161" s="179"/>
      <c r="E161" s="120"/>
      <c r="F161" s="120"/>
      <c r="G161" s="218"/>
      <c r="H161" s="224"/>
      <c r="I161" s="224"/>
      <c r="J161" s="218"/>
      <c r="K161" s="120"/>
      <c r="L161" s="5"/>
      <c r="M161" s="5"/>
      <c r="N161" s="120"/>
      <c r="O161" s="5"/>
      <c r="P161" s="120"/>
      <c r="Q161" s="120"/>
      <c r="R161" s="120"/>
      <c r="U161" s="120"/>
      <c r="V161" s="120"/>
      <c r="W161" s="120"/>
      <c r="X161" s="179"/>
      <c r="Y161" s="179"/>
      <c r="Z161" s="179"/>
      <c r="AA161" s="179"/>
      <c r="AB161" s="209"/>
      <c r="AC161" s="179"/>
      <c r="AD161" s="179"/>
      <c r="AE161" s="179"/>
      <c r="AF161" s="179"/>
      <c r="AG161" s="179"/>
      <c r="AH161" s="179"/>
      <c r="AI161" s="179"/>
      <c r="AJ161" s="179"/>
      <c r="AK161" s="179"/>
      <c r="AL161" s="179"/>
      <c r="AM161" s="179"/>
      <c r="AN161" s="179"/>
      <c r="AO161" s="179"/>
      <c r="AP161" s="179"/>
      <c r="AQ161" s="179"/>
      <c r="AR161" s="179"/>
      <c r="AS161" s="179"/>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179"/>
      <c r="CT161" s="2"/>
      <c r="CU161" s="2"/>
      <c r="CV161" s="2"/>
    </row>
    <row r="162" spans="1:100">
      <c r="A162" s="105"/>
      <c r="B162" s="179"/>
      <c r="C162" s="179"/>
      <c r="D162" s="179"/>
      <c r="E162" s="179"/>
      <c r="F162" s="179"/>
      <c r="G162" s="219"/>
      <c r="H162" s="225"/>
      <c r="I162" s="225"/>
      <c r="J162" s="219"/>
      <c r="K162" s="179"/>
      <c r="L162" s="180"/>
      <c r="M162" s="180"/>
      <c r="N162" s="179"/>
      <c r="O162" s="180"/>
      <c r="P162" s="179"/>
      <c r="Q162" s="179"/>
      <c r="R162" s="179"/>
      <c r="U162" s="120"/>
      <c r="V162" s="120"/>
      <c r="W162" s="120"/>
      <c r="X162" s="179"/>
      <c r="Y162" s="179"/>
      <c r="Z162" s="179"/>
      <c r="AA162" s="179"/>
      <c r="AB162" s="209"/>
      <c r="AC162" s="179"/>
      <c r="AD162" s="179"/>
      <c r="AE162" s="179"/>
      <c r="AF162" s="179"/>
      <c r="AG162" s="179"/>
      <c r="AH162" s="179"/>
      <c r="AI162" s="179"/>
      <c r="AJ162" s="179"/>
      <c r="AK162" s="179"/>
      <c r="AL162" s="179"/>
      <c r="AM162" s="179"/>
      <c r="AN162" s="179"/>
      <c r="AO162" s="179"/>
      <c r="AP162" s="179"/>
      <c r="AQ162" s="179"/>
      <c r="AR162" s="179"/>
      <c r="AS162" s="179"/>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179"/>
      <c r="CT162" s="2"/>
      <c r="CU162" s="2"/>
      <c r="CV162" s="2"/>
    </row>
    <row r="163" spans="1:100">
      <c r="A163" s="105"/>
      <c r="B163" s="179"/>
      <c r="C163" s="179"/>
      <c r="D163" s="179"/>
      <c r="E163" s="120"/>
      <c r="F163" s="120"/>
      <c r="G163" s="218"/>
      <c r="H163" s="224"/>
      <c r="I163" s="224"/>
      <c r="J163" s="218"/>
      <c r="K163" s="120"/>
      <c r="L163" s="5"/>
      <c r="M163" s="5"/>
      <c r="N163" s="120"/>
      <c r="O163" s="5"/>
      <c r="P163" s="120"/>
      <c r="Q163" s="120"/>
      <c r="R163" s="120"/>
      <c r="U163" s="120"/>
      <c r="V163" s="120"/>
      <c r="W163" s="120"/>
      <c r="X163" s="179"/>
      <c r="Y163" s="179"/>
      <c r="Z163" s="179"/>
      <c r="AA163" s="179"/>
      <c r="AB163" s="209"/>
      <c r="AC163" s="179"/>
      <c r="AD163" s="179"/>
      <c r="AE163" s="179"/>
      <c r="AF163" s="179"/>
      <c r="AG163" s="179"/>
      <c r="AH163" s="179"/>
      <c r="AI163" s="179"/>
      <c r="AJ163" s="179"/>
      <c r="AK163" s="179"/>
      <c r="AL163" s="179"/>
      <c r="AM163" s="179"/>
      <c r="AN163" s="179"/>
      <c r="AO163" s="179"/>
      <c r="AP163" s="179"/>
      <c r="AQ163" s="179"/>
      <c r="AR163" s="179"/>
      <c r="AS163" s="179"/>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179"/>
      <c r="CT163" s="2"/>
      <c r="CU163" s="2"/>
      <c r="CV163" s="2"/>
    </row>
    <row r="164" spans="1:100">
      <c r="A164" s="105"/>
      <c r="B164" s="179"/>
      <c r="C164" s="179"/>
      <c r="D164" s="179"/>
      <c r="E164" s="120"/>
      <c r="F164" s="120"/>
      <c r="G164" s="218"/>
      <c r="H164" s="224"/>
      <c r="I164" s="224"/>
      <c r="J164" s="218"/>
      <c r="K164" s="120"/>
      <c r="L164" s="5"/>
      <c r="M164" s="5"/>
      <c r="N164" s="120"/>
      <c r="O164" s="5"/>
      <c r="P164" s="120"/>
      <c r="Q164" s="120"/>
      <c r="R164" s="120"/>
      <c r="U164" s="120"/>
      <c r="V164" s="120"/>
      <c r="W164" s="120"/>
      <c r="X164" s="179"/>
      <c r="Y164" s="179"/>
      <c r="Z164" s="179"/>
      <c r="AA164" s="179"/>
      <c r="AB164" s="209"/>
      <c r="AC164" s="179"/>
      <c r="AD164" s="179"/>
      <c r="AE164" s="179"/>
      <c r="AF164" s="179"/>
      <c r="AG164" s="179"/>
      <c r="AH164" s="179"/>
      <c r="AI164" s="179"/>
      <c r="AJ164" s="179"/>
      <c r="AK164" s="179"/>
      <c r="AL164" s="179"/>
      <c r="AM164" s="179"/>
      <c r="AN164" s="179"/>
      <c r="AO164" s="179"/>
      <c r="AP164" s="179"/>
      <c r="AQ164" s="179"/>
      <c r="AR164" s="179"/>
      <c r="AS164" s="179"/>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179"/>
      <c r="CT164" s="2"/>
      <c r="CU164" s="2"/>
      <c r="CV164" s="2"/>
    </row>
    <row r="165" spans="1:100">
      <c r="A165" s="105"/>
      <c r="B165" s="179"/>
      <c r="C165" s="179"/>
      <c r="D165" s="179"/>
      <c r="E165" s="120"/>
      <c r="F165" s="120"/>
      <c r="G165" s="218"/>
      <c r="H165" s="224"/>
      <c r="I165" s="224"/>
      <c r="J165" s="218"/>
      <c r="K165" s="120"/>
      <c r="L165" s="5"/>
      <c r="M165" s="5"/>
      <c r="N165" s="120"/>
      <c r="O165" s="5"/>
      <c r="P165" s="120"/>
      <c r="Q165" s="120"/>
      <c r="R165" s="120"/>
      <c r="U165" s="120"/>
      <c r="V165" s="120"/>
      <c r="W165" s="120"/>
      <c r="X165" s="179"/>
      <c r="Y165" s="179"/>
      <c r="Z165" s="179"/>
      <c r="AA165" s="179"/>
      <c r="AB165" s="209"/>
      <c r="AC165" s="179"/>
      <c r="AD165" s="179"/>
      <c r="AE165" s="179"/>
      <c r="AF165" s="179"/>
      <c r="AG165" s="179"/>
      <c r="AH165" s="179"/>
      <c r="AI165" s="179"/>
      <c r="AJ165" s="179"/>
      <c r="AK165" s="179"/>
      <c r="AL165" s="179"/>
      <c r="AM165" s="179"/>
      <c r="AN165" s="179"/>
      <c r="AO165" s="179"/>
      <c r="AP165" s="179"/>
      <c r="AQ165" s="179"/>
      <c r="AR165" s="179"/>
      <c r="AS165" s="179"/>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179"/>
      <c r="CT165" s="2"/>
      <c r="CU165" s="2"/>
      <c r="CV165" s="2"/>
    </row>
    <row r="166" spans="1:100">
      <c r="A166" s="105"/>
      <c r="B166" s="179"/>
      <c r="C166" s="179"/>
      <c r="D166" s="179"/>
      <c r="E166" s="120"/>
      <c r="F166" s="120"/>
      <c r="G166" s="218"/>
      <c r="H166" s="224"/>
      <c r="I166" s="224"/>
      <c r="J166" s="218"/>
      <c r="K166" s="120"/>
      <c r="L166" s="5"/>
      <c r="M166" s="5"/>
      <c r="N166" s="120"/>
      <c r="O166" s="5"/>
      <c r="P166" s="120"/>
      <c r="Q166" s="120"/>
      <c r="R166" s="120"/>
      <c r="U166" s="120"/>
      <c r="V166" s="120"/>
      <c r="W166" s="120"/>
      <c r="X166" s="179"/>
      <c r="Y166" s="179"/>
      <c r="Z166" s="179"/>
      <c r="AA166" s="179"/>
      <c r="AB166" s="209"/>
      <c r="AC166" s="179"/>
      <c r="AD166" s="179"/>
      <c r="AE166" s="179"/>
      <c r="AF166" s="179"/>
      <c r="AG166" s="179"/>
      <c r="AH166" s="179"/>
      <c r="AI166" s="179"/>
      <c r="AJ166" s="179"/>
      <c r="AK166" s="179"/>
      <c r="AL166" s="179"/>
      <c r="AM166" s="179"/>
      <c r="AN166" s="179"/>
      <c r="AO166" s="179"/>
      <c r="AP166" s="179"/>
      <c r="AQ166" s="179"/>
      <c r="AR166" s="179"/>
      <c r="AS166" s="179"/>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179"/>
      <c r="CT166" s="2"/>
      <c r="CU166" s="2"/>
      <c r="CV166" s="2"/>
    </row>
    <row r="167" spans="1:100">
      <c r="A167" s="105"/>
      <c r="B167" s="179"/>
      <c r="C167" s="179"/>
      <c r="D167" s="179"/>
      <c r="E167" s="120"/>
      <c r="F167" s="120"/>
      <c r="G167" s="218"/>
      <c r="H167" s="224"/>
      <c r="I167" s="224"/>
      <c r="J167" s="218"/>
      <c r="K167" s="120"/>
      <c r="L167" s="5"/>
      <c r="M167" s="5"/>
      <c r="N167" s="120"/>
      <c r="O167" s="5"/>
      <c r="P167" s="120"/>
      <c r="Q167" s="120"/>
      <c r="R167" s="120"/>
      <c r="U167" s="120"/>
      <c r="V167" s="120"/>
      <c r="W167" s="120"/>
      <c r="X167" s="179"/>
      <c r="Y167" s="179"/>
      <c r="Z167" s="179"/>
      <c r="AA167" s="179"/>
      <c r="AB167" s="209"/>
      <c r="AC167" s="179"/>
      <c r="AD167" s="179"/>
      <c r="AE167" s="179"/>
      <c r="AF167" s="179"/>
      <c r="AG167" s="179"/>
      <c r="AH167" s="179"/>
      <c r="AI167" s="179"/>
      <c r="AJ167" s="179"/>
      <c r="AK167" s="179"/>
      <c r="AL167" s="179"/>
      <c r="AM167" s="179"/>
      <c r="AN167" s="179"/>
      <c r="AO167" s="179"/>
      <c r="AP167" s="179"/>
      <c r="AQ167" s="179"/>
      <c r="AR167" s="179"/>
      <c r="AS167" s="179"/>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179"/>
      <c r="CT167" s="2"/>
      <c r="CU167" s="2"/>
      <c r="CV167" s="2"/>
    </row>
    <row r="168" spans="1:100">
      <c r="A168" s="105"/>
      <c r="B168" s="179"/>
      <c r="C168" s="179"/>
      <c r="D168" s="179"/>
      <c r="E168" s="120"/>
      <c r="F168" s="120"/>
      <c r="G168" s="218"/>
      <c r="H168" s="224"/>
      <c r="I168" s="224"/>
      <c r="J168" s="218"/>
      <c r="K168" s="120"/>
      <c r="L168" s="5"/>
      <c r="M168" s="5"/>
      <c r="N168" s="120"/>
      <c r="O168" s="5"/>
      <c r="P168" s="120"/>
      <c r="Q168" s="120"/>
      <c r="R168" s="120"/>
      <c r="U168" s="120"/>
      <c r="V168" s="120"/>
      <c r="W168" s="120"/>
      <c r="X168" s="179"/>
      <c r="Y168" s="179"/>
      <c r="Z168" s="179"/>
      <c r="AA168" s="179"/>
      <c r="AB168" s="209"/>
      <c r="AC168" s="179"/>
      <c r="AD168" s="179"/>
      <c r="AE168" s="179"/>
      <c r="AF168" s="179"/>
      <c r="AG168" s="179"/>
      <c r="AH168" s="179"/>
      <c r="AI168" s="179"/>
      <c r="AJ168" s="179"/>
      <c r="AK168" s="179"/>
      <c r="AL168" s="179"/>
      <c r="AM168" s="179"/>
      <c r="AN168" s="179"/>
      <c r="AO168" s="179"/>
      <c r="AP168" s="179"/>
      <c r="AQ168" s="179"/>
      <c r="AR168" s="179"/>
      <c r="AS168" s="179"/>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179"/>
      <c r="CT168" s="2"/>
      <c r="CU168" s="2"/>
      <c r="CV168" s="2"/>
    </row>
    <row r="169" spans="1:100">
      <c r="A169" s="105"/>
      <c r="B169" s="179"/>
      <c r="C169" s="179"/>
      <c r="D169" s="179"/>
      <c r="E169" s="120"/>
      <c r="F169" s="120"/>
      <c r="G169" s="218"/>
      <c r="H169" s="224"/>
      <c r="I169" s="224"/>
      <c r="J169" s="218"/>
      <c r="K169" s="120"/>
      <c r="L169" s="5"/>
      <c r="M169" s="5"/>
      <c r="N169" s="120"/>
      <c r="O169" s="5"/>
      <c r="P169" s="120"/>
      <c r="Q169" s="120"/>
      <c r="R169" s="120"/>
      <c r="U169" s="120"/>
      <c r="V169" s="120"/>
      <c r="W169" s="120"/>
      <c r="X169" s="179"/>
      <c r="Y169" s="179"/>
      <c r="Z169" s="179"/>
      <c r="AA169" s="179"/>
      <c r="AB169" s="209"/>
      <c r="AC169" s="179"/>
      <c r="AD169" s="179"/>
      <c r="AE169" s="179"/>
      <c r="AF169" s="179"/>
      <c r="AG169" s="179"/>
      <c r="AH169" s="179"/>
      <c r="AI169" s="179"/>
      <c r="AJ169" s="179"/>
      <c r="AK169" s="179"/>
      <c r="AL169" s="179"/>
      <c r="AM169" s="179"/>
      <c r="AN169" s="179"/>
      <c r="AO169" s="179"/>
      <c r="AP169" s="179"/>
      <c r="AQ169" s="179"/>
      <c r="AR169" s="179"/>
      <c r="AS169" s="179"/>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179"/>
      <c r="CT169" s="2"/>
      <c r="CU169" s="2"/>
      <c r="CV169" s="2"/>
    </row>
    <row r="170" spans="1:100">
      <c r="A170" s="105"/>
      <c r="B170" s="179"/>
      <c r="C170" s="179"/>
      <c r="D170" s="179"/>
      <c r="E170" s="120"/>
      <c r="F170" s="120"/>
      <c r="G170" s="218"/>
      <c r="H170" s="224"/>
      <c r="I170" s="224"/>
      <c r="J170" s="218"/>
      <c r="K170" s="120"/>
      <c r="L170" s="5"/>
      <c r="M170" s="5"/>
      <c r="N170" s="120"/>
      <c r="O170" s="5"/>
      <c r="P170" s="120"/>
      <c r="Q170" s="120"/>
      <c r="R170" s="120"/>
      <c r="U170" s="120"/>
      <c r="V170" s="120"/>
      <c r="W170" s="120"/>
      <c r="X170" s="179"/>
      <c r="Y170" s="179"/>
      <c r="Z170" s="179"/>
      <c r="AA170" s="179"/>
      <c r="AB170" s="209"/>
      <c r="AC170" s="179"/>
      <c r="AD170" s="179"/>
      <c r="AE170" s="179"/>
      <c r="AF170" s="179"/>
      <c r="AG170" s="179"/>
      <c r="AH170" s="179"/>
      <c r="AI170" s="179"/>
      <c r="AJ170" s="179"/>
      <c r="AK170" s="179"/>
      <c r="AL170" s="179"/>
      <c r="AM170" s="179"/>
      <c r="AN170" s="179"/>
      <c r="AO170" s="179"/>
      <c r="AP170" s="179"/>
      <c r="AQ170" s="179"/>
      <c r="AR170" s="179"/>
      <c r="AS170" s="179"/>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179"/>
      <c r="CT170" s="2"/>
      <c r="CU170" s="2"/>
      <c r="CV170" s="2"/>
    </row>
    <row r="171" spans="1:100">
      <c r="A171" s="105"/>
      <c r="B171" s="179"/>
      <c r="C171" s="179"/>
      <c r="D171" s="179"/>
      <c r="E171" s="120"/>
      <c r="F171" s="120"/>
      <c r="G171" s="218"/>
      <c r="H171" s="224"/>
      <c r="I171" s="224"/>
      <c r="J171" s="218"/>
      <c r="K171" s="120"/>
      <c r="L171" s="5"/>
      <c r="M171" s="5"/>
      <c r="N171" s="120"/>
      <c r="O171" s="5"/>
      <c r="P171" s="120"/>
      <c r="Q171" s="120"/>
      <c r="R171" s="120"/>
      <c r="U171" s="120"/>
      <c r="V171" s="120"/>
      <c r="W171" s="120"/>
      <c r="X171" s="179"/>
      <c r="Y171" s="179"/>
      <c r="Z171" s="179"/>
      <c r="AA171" s="179"/>
      <c r="AB171" s="209"/>
      <c r="AC171" s="179"/>
      <c r="AD171" s="179"/>
      <c r="AE171" s="179"/>
      <c r="AF171" s="179"/>
      <c r="AG171" s="179"/>
      <c r="AH171" s="179"/>
      <c r="AI171" s="179"/>
      <c r="AJ171" s="179"/>
      <c r="AK171" s="179"/>
      <c r="AL171" s="179"/>
      <c r="AM171" s="179"/>
      <c r="AN171" s="179"/>
      <c r="AO171" s="179"/>
      <c r="AP171" s="179"/>
      <c r="AQ171" s="179"/>
      <c r="AR171" s="179"/>
      <c r="AS171" s="179"/>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179"/>
      <c r="CT171" s="2"/>
      <c r="CU171" s="2"/>
      <c r="CV171" s="2"/>
    </row>
    <row r="172" spans="1:100">
      <c r="A172" s="105"/>
      <c r="B172" s="179"/>
      <c r="C172" s="179"/>
      <c r="D172" s="179"/>
      <c r="E172" s="120"/>
      <c r="F172" s="120"/>
      <c r="G172" s="218"/>
      <c r="H172" s="224"/>
      <c r="I172" s="224"/>
      <c r="J172" s="218"/>
      <c r="K172" s="120"/>
      <c r="L172" s="5"/>
      <c r="M172" s="5"/>
      <c r="N172" s="120"/>
      <c r="O172" s="5"/>
      <c r="P172" s="120"/>
      <c r="Q172" s="120"/>
      <c r="R172" s="120"/>
      <c r="U172" s="120"/>
      <c r="V172" s="120"/>
      <c r="W172" s="120"/>
      <c r="X172" s="179"/>
      <c r="Y172" s="179"/>
      <c r="Z172" s="179"/>
      <c r="AA172" s="179"/>
      <c r="AB172" s="209"/>
      <c r="AC172" s="179"/>
      <c r="AD172" s="179"/>
      <c r="AE172" s="179"/>
      <c r="AF172" s="179"/>
      <c r="AG172" s="179"/>
      <c r="AH172" s="179"/>
      <c r="AI172" s="179"/>
      <c r="AJ172" s="179"/>
      <c r="AK172" s="179"/>
      <c r="AL172" s="179"/>
      <c r="AM172" s="179"/>
      <c r="AN172" s="179"/>
      <c r="AO172" s="179"/>
      <c r="AP172" s="179"/>
      <c r="AQ172" s="179"/>
      <c r="AR172" s="179"/>
      <c r="AS172" s="179"/>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179"/>
      <c r="CT172" s="2"/>
      <c r="CU172" s="2"/>
      <c r="CV172" s="2"/>
    </row>
    <row r="173" spans="1:100">
      <c r="A173" s="105"/>
      <c r="B173" s="179"/>
      <c r="C173" s="179"/>
      <c r="D173" s="179"/>
      <c r="E173" s="120"/>
      <c r="F173" s="120"/>
      <c r="G173" s="218"/>
      <c r="H173" s="224"/>
      <c r="I173" s="224"/>
      <c r="J173" s="218"/>
      <c r="K173" s="120"/>
      <c r="L173" s="5"/>
      <c r="M173" s="5"/>
      <c r="N173" s="120"/>
      <c r="O173" s="5"/>
      <c r="P173" s="120"/>
      <c r="Q173" s="120"/>
      <c r="R173" s="120"/>
      <c r="U173" s="120"/>
      <c r="V173" s="120"/>
      <c r="W173" s="120"/>
      <c r="X173" s="179"/>
      <c r="Y173" s="179"/>
      <c r="Z173" s="179"/>
      <c r="AA173" s="179"/>
      <c r="AB173" s="209"/>
      <c r="AC173" s="179"/>
      <c r="AD173" s="179"/>
      <c r="AE173" s="179"/>
      <c r="AF173" s="179"/>
      <c r="AG173" s="179"/>
      <c r="AH173" s="179"/>
      <c r="AI173" s="179"/>
      <c r="AJ173" s="179"/>
      <c r="AK173" s="179"/>
      <c r="AL173" s="179"/>
      <c r="AM173" s="179"/>
      <c r="AN173" s="179"/>
      <c r="AO173" s="179"/>
      <c r="AP173" s="179"/>
      <c r="AQ173" s="179"/>
      <c r="AR173" s="179"/>
      <c r="AS173" s="179"/>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179"/>
      <c r="CT173" s="2"/>
      <c r="CU173" s="2"/>
      <c r="CV173" s="2"/>
    </row>
    <row r="174" spans="1:100">
      <c r="A174" s="105"/>
      <c r="B174" s="179"/>
      <c r="C174" s="179"/>
      <c r="D174" s="179"/>
      <c r="E174" s="120"/>
      <c r="F174" s="120"/>
      <c r="G174" s="218"/>
      <c r="H174" s="224"/>
      <c r="I174" s="224"/>
      <c r="J174" s="218"/>
      <c r="K174" s="120"/>
      <c r="L174" s="5"/>
      <c r="M174" s="5"/>
      <c r="N174" s="120"/>
      <c r="O174" s="5"/>
      <c r="P174" s="120"/>
      <c r="Q174" s="120"/>
      <c r="R174" s="120"/>
      <c r="U174" s="120"/>
      <c r="V174" s="120"/>
      <c r="W174" s="120"/>
      <c r="X174" s="179"/>
      <c r="Y174" s="179"/>
      <c r="Z174" s="179"/>
      <c r="AA174" s="179"/>
      <c r="AB174" s="209"/>
      <c r="AC174" s="179"/>
      <c r="AD174" s="179"/>
      <c r="AE174" s="179"/>
      <c r="AF174" s="179"/>
      <c r="AG174" s="179"/>
      <c r="AH174" s="179"/>
      <c r="AI174" s="179"/>
      <c r="AJ174" s="179"/>
      <c r="AK174" s="179"/>
      <c r="AL174" s="179"/>
      <c r="AM174" s="179"/>
      <c r="AN174" s="179"/>
      <c r="AO174" s="179"/>
      <c r="AP174" s="179"/>
      <c r="AQ174" s="179"/>
      <c r="AR174" s="179"/>
      <c r="AS174" s="179"/>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179"/>
      <c r="CT174" s="2"/>
      <c r="CU174" s="2"/>
      <c r="CV174" s="2"/>
    </row>
    <row r="175" spans="1:100">
      <c r="A175" s="105"/>
      <c r="B175" s="179"/>
      <c r="C175" s="179"/>
      <c r="D175" s="179"/>
      <c r="E175" s="120"/>
      <c r="F175" s="120"/>
      <c r="G175" s="218"/>
      <c r="H175" s="224"/>
      <c r="I175" s="224"/>
      <c r="J175" s="218"/>
      <c r="K175" s="120"/>
      <c r="L175" s="5"/>
      <c r="M175" s="5"/>
      <c r="N175" s="120"/>
      <c r="O175" s="5"/>
      <c r="P175" s="120"/>
      <c r="Q175" s="120"/>
      <c r="R175" s="120"/>
      <c r="U175" s="120"/>
      <c r="V175" s="120"/>
      <c r="W175" s="120"/>
      <c r="X175" s="179"/>
      <c r="Y175" s="179"/>
      <c r="Z175" s="179"/>
      <c r="AA175" s="179"/>
      <c r="AB175" s="209"/>
      <c r="AC175" s="179"/>
      <c r="AD175" s="179"/>
      <c r="AE175" s="179"/>
      <c r="AF175" s="179"/>
      <c r="AG175" s="179"/>
      <c r="AH175" s="179"/>
      <c r="AI175" s="179"/>
      <c r="AJ175" s="179"/>
      <c r="AK175" s="179"/>
      <c r="AL175" s="179"/>
      <c r="AM175" s="179"/>
      <c r="AN175" s="179"/>
      <c r="AO175" s="179"/>
      <c r="AP175" s="179"/>
      <c r="AQ175" s="179"/>
      <c r="AR175" s="179"/>
      <c r="AS175" s="179"/>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179"/>
      <c r="CT175" s="2"/>
      <c r="CU175" s="2"/>
      <c r="CV175" s="2"/>
    </row>
    <row r="176" spans="1:100">
      <c r="A176" s="105"/>
      <c r="B176" s="179"/>
      <c r="C176" s="179"/>
      <c r="D176" s="179"/>
      <c r="E176" s="120"/>
      <c r="F176" s="120"/>
      <c r="G176" s="218"/>
      <c r="H176" s="224"/>
      <c r="I176" s="224"/>
      <c r="J176" s="218"/>
      <c r="K176" s="120"/>
      <c r="L176" s="5"/>
      <c r="M176" s="5"/>
      <c r="N176" s="120"/>
      <c r="O176" s="5"/>
      <c r="P176" s="120"/>
      <c r="Q176" s="120"/>
      <c r="R176" s="120"/>
      <c r="U176" s="120"/>
      <c r="V176" s="120"/>
      <c r="W176" s="120"/>
      <c r="X176" s="179"/>
      <c r="Y176" s="179"/>
      <c r="Z176" s="179"/>
      <c r="AA176" s="179"/>
      <c r="AB176" s="209"/>
      <c r="AC176" s="179"/>
      <c r="AD176" s="179"/>
      <c r="AE176" s="179"/>
      <c r="AF176" s="179"/>
      <c r="AG176" s="179"/>
      <c r="AH176" s="179"/>
      <c r="AI176" s="179"/>
      <c r="AJ176" s="179"/>
      <c r="AK176" s="179"/>
      <c r="AL176" s="179"/>
      <c r="AM176" s="179"/>
      <c r="AN176" s="179"/>
      <c r="AO176" s="179"/>
      <c r="AP176" s="179"/>
      <c r="AQ176" s="179"/>
      <c r="AR176" s="179"/>
      <c r="AS176" s="179"/>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179"/>
      <c r="CT176" s="2"/>
      <c r="CU176" s="2"/>
      <c r="CV176" s="2"/>
    </row>
    <row r="177" spans="1:100">
      <c r="A177" s="105"/>
      <c r="B177" s="179"/>
      <c r="C177" s="179"/>
      <c r="D177" s="179"/>
      <c r="E177" s="120"/>
      <c r="F177" s="120"/>
      <c r="G177" s="218"/>
      <c r="H177" s="224"/>
      <c r="I177" s="224"/>
      <c r="J177" s="218"/>
      <c r="K177" s="120"/>
      <c r="L177" s="5"/>
      <c r="M177" s="5"/>
      <c r="N177" s="120"/>
      <c r="O177" s="5"/>
      <c r="P177" s="120"/>
      <c r="Q177" s="120"/>
      <c r="R177" s="120"/>
      <c r="U177" s="120"/>
      <c r="V177" s="120"/>
      <c r="W177" s="120"/>
      <c r="X177" s="179"/>
      <c r="Y177" s="179"/>
      <c r="Z177" s="179"/>
      <c r="AA177" s="179"/>
      <c r="AB177" s="209"/>
      <c r="AC177" s="179"/>
      <c r="AD177" s="179"/>
      <c r="AE177" s="179"/>
      <c r="AF177" s="179"/>
      <c r="AG177" s="179"/>
      <c r="AH177" s="179"/>
      <c r="AI177" s="179"/>
      <c r="AJ177" s="179"/>
      <c r="AK177" s="179"/>
      <c r="AL177" s="179"/>
      <c r="AM177" s="179"/>
      <c r="AN177" s="179"/>
      <c r="AO177" s="179"/>
      <c r="AP177" s="179"/>
      <c r="AQ177" s="179"/>
      <c r="AR177" s="179"/>
      <c r="AS177" s="179"/>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179"/>
      <c r="CT177" s="2"/>
      <c r="CU177" s="2"/>
      <c r="CV177" s="2"/>
    </row>
    <row r="178" spans="1:100">
      <c r="A178" s="105"/>
      <c r="B178" s="179"/>
      <c r="C178" s="179"/>
      <c r="D178" s="179"/>
      <c r="E178" s="120"/>
      <c r="F178" s="120"/>
      <c r="G178" s="218"/>
      <c r="H178" s="224"/>
      <c r="I178" s="224"/>
      <c r="J178" s="218"/>
      <c r="K178" s="120"/>
      <c r="L178" s="5"/>
      <c r="M178" s="5"/>
      <c r="N178" s="120"/>
      <c r="O178" s="5"/>
      <c r="P178" s="120"/>
      <c r="Q178" s="120"/>
      <c r="R178" s="120"/>
      <c r="U178" s="120"/>
      <c r="V178" s="120"/>
      <c r="W178" s="120"/>
      <c r="X178" s="179"/>
      <c r="Y178" s="179"/>
      <c r="Z178" s="179"/>
      <c r="AA178" s="179"/>
      <c r="AB178" s="209"/>
      <c r="AC178" s="179"/>
      <c r="AD178" s="179"/>
      <c r="AE178" s="179"/>
      <c r="AF178" s="179"/>
      <c r="AG178" s="179"/>
      <c r="AH178" s="179"/>
      <c r="AI178" s="179"/>
      <c r="AJ178" s="179"/>
      <c r="AK178" s="179"/>
      <c r="AL178" s="179"/>
      <c r="AM178" s="179"/>
      <c r="AN178" s="179"/>
      <c r="AO178" s="179"/>
      <c r="AP178" s="179"/>
      <c r="AQ178" s="179"/>
      <c r="AR178" s="179"/>
      <c r="AS178" s="179"/>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179"/>
      <c r="CT178" s="2"/>
      <c r="CU178" s="2"/>
      <c r="CV178" s="2"/>
    </row>
    <row r="179" spans="1:100">
      <c r="A179" s="105"/>
      <c r="B179" s="179"/>
      <c r="C179" s="179"/>
      <c r="D179" s="179"/>
      <c r="E179" s="120"/>
      <c r="F179" s="120"/>
      <c r="G179" s="218"/>
      <c r="H179" s="224"/>
      <c r="I179" s="224"/>
      <c r="J179" s="218"/>
      <c r="K179" s="120"/>
      <c r="L179" s="5"/>
      <c r="M179" s="5"/>
      <c r="N179" s="120"/>
      <c r="O179" s="5"/>
      <c r="P179" s="120"/>
      <c r="Q179" s="120"/>
      <c r="R179" s="120"/>
      <c r="U179" s="120"/>
      <c r="V179" s="120"/>
      <c r="W179" s="120"/>
      <c r="X179" s="179"/>
      <c r="Y179" s="179"/>
      <c r="Z179" s="179"/>
      <c r="AA179" s="179"/>
      <c r="AB179" s="209"/>
      <c r="AC179" s="179"/>
      <c r="AD179" s="179"/>
      <c r="AE179" s="179"/>
      <c r="AF179" s="179"/>
      <c r="AG179" s="179"/>
      <c r="AH179" s="179"/>
      <c r="AI179" s="179"/>
      <c r="AJ179" s="179"/>
      <c r="AK179" s="179"/>
      <c r="AL179" s="179"/>
      <c r="AM179" s="179"/>
      <c r="AN179" s="179"/>
      <c r="AO179" s="179"/>
      <c r="AP179" s="179"/>
      <c r="AQ179" s="179"/>
      <c r="AR179" s="179"/>
      <c r="AS179" s="179"/>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179"/>
      <c r="CT179" s="2"/>
      <c r="CU179" s="2"/>
      <c r="CV179" s="2"/>
    </row>
    <row r="180" spans="1:100">
      <c r="A180" s="105"/>
      <c r="B180" s="179"/>
      <c r="C180" s="179"/>
      <c r="D180" s="179"/>
      <c r="E180" s="120"/>
      <c r="F180" s="120"/>
      <c r="G180" s="218"/>
      <c r="H180" s="224"/>
      <c r="I180" s="224"/>
      <c r="J180" s="218"/>
      <c r="K180" s="120"/>
      <c r="L180" s="5"/>
      <c r="M180" s="5"/>
      <c r="N180" s="120"/>
      <c r="O180" s="5"/>
      <c r="P180" s="120"/>
      <c r="Q180" s="120"/>
      <c r="R180" s="120"/>
      <c r="U180" s="120"/>
      <c r="V180" s="120"/>
      <c r="W180" s="120"/>
      <c r="X180" s="179"/>
      <c r="Y180" s="179"/>
      <c r="Z180" s="179"/>
      <c r="AA180" s="179"/>
      <c r="AB180" s="209"/>
      <c r="AC180" s="179"/>
      <c r="AD180" s="179"/>
      <c r="AE180" s="179"/>
      <c r="AF180" s="179"/>
      <c r="AG180" s="179"/>
      <c r="AH180" s="179"/>
      <c r="AI180" s="179"/>
      <c r="AJ180" s="179"/>
      <c r="AK180" s="179"/>
      <c r="AL180" s="179"/>
      <c r="AM180" s="179"/>
      <c r="AN180" s="179"/>
      <c r="AO180" s="179"/>
      <c r="AP180" s="179"/>
      <c r="AQ180" s="179"/>
      <c r="AR180" s="179"/>
      <c r="AS180" s="179"/>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179"/>
      <c r="CT180" s="2"/>
      <c r="CU180" s="2"/>
      <c r="CV180" s="2"/>
    </row>
    <row r="181" spans="1:100">
      <c r="A181" s="105"/>
      <c r="B181" s="179"/>
      <c r="C181" s="179"/>
      <c r="D181" s="179"/>
      <c r="E181" s="120"/>
      <c r="F181" s="120"/>
      <c r="G181" s="218"/>
      <c r="H181" s="224"/>
      <c r="I181" s="224"/>
      <c r="J181" s="218"/>
      <c r="K181" s="120"/>
      <c r="L181" s="5"/>
      <c r="M181" s="5"/>
      <c r="N181" s="120"/>
      <c r="O181" s="5"/>
      <c r="P181" s="120"/>
      <c r="Q181" s="120"/>
      <c r="R181" s="120"/>
      <c r="U181" s="120"/>
      <c r="V181" s="120"/>
      <c r="W181" s="120"/>
      <c r="X181" s="179"/>
      <c r="Y181" s="179"/>
      <c r="Z181" s="179"/>
      <c r="AA181" s="179"/>
      <c r="AB181" s="209"/>
      <c r="AC181" s="179"/>
      <c r="AD181" s="179"/>
      <c r="AE181" s="179"/>
      <c r="AF181" s="179"/>
      <c r="AG181" s="179"/>
      <c r="AH181" s="179"/>
      <c r="AI181" s="179"/>
      <c r="AJ181" s="179"/>
      <c r="AK181" s="179"/>
      <c r="AL181" s="179"/>
      <c r="AM181" s="179"/>
      <c r="AN181" s="179"/>
      <c r="AO181" s="179"/>
      <c r="AP181" s="179"/>
      <c r="AQ181" s="179"/>
      <c r="AR181" s="179"/>
      <c r="AS181" s="179"/>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179"/>
      <c r="CT181" s="2"/>
      <c r="CU181" s="2"/>
      <c r="CV181" s="2"/>
    </row>
    <row r="182" spans="1:100">
      <c r="A182" s="105"/>
      <c r="B182" s="179"/>
      <c r="C182" s="179"/>
      <c r="D182" s="179"/>
      <c r="E182" s="120"/>
      <c r="F182" s="120"/>
      <c r="G182" s="218"/>
      <c r="H182" s="224"/>
      <c r="I182" s="224"/>
      <c r="J182" s="218"/>
      <c r="K182" s="120"/>
      <c r="L182" s="5"/>
      <c r="M182" s="5"/>
      <c r="N182" s="120"/>
      <c r="O182" s="5"/>
      <c r="P182" s="120"/>
      <c r="Q182" s="120"/>
      <c r="R182" s="120"/>
      <c r="U182" s="120"/>
      <c r="V182" s="120"/>
      <c r="W182" s="120"/>
      <c r="X182" s="179"/>
      <c r="Y182" s="179"/>
      <c r="Z182" s="179"/>
      <c r="AA182" s="179"/>
      <c r="AB182" s="209"/>
      <c r="AC182" s="179"/>
      <c r="AD182" s="179"/>
      <c r="AE182" s="179"/>
      <c r="AF182" s="179"/>
      <c r="AG182" s="179"/>
      <c r="AH182" s="179"/>
      <c r="AI182" s="179"/>
      <c r="AJ182" s="179"/>
      <c r="AK182" s="179"/>
      <c r="AL182" s="179"/>
      <c r="AM182" s="179"/>
      <c r="AN182" s="179"/>
      <c r="AO182" s="179"/>
      <c r="AP182" s="179"/>
      <c r="AQ182" s="179"/>
      <c r="AR182" s="179"/>
      <c r="AS182" s="179"/>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179"/>
      <c r="CT182" s="2"/>
      <c r="CU182" s="2"/>
      <c r="CV182" s="2"/>
    </row>
    <row r="183" spans="1:100">
      <c r="A183" s="105"/>
      <c r="B183" s="179"/>
      <c r="C183" s="179"/>
      <c r="D183" s="179"/>
      <c r="E183" s="120"/>
      <c r="F183" s="120"/>
      <c r="G183" s="218"/>
      <c r="H183" s="224"/>
      <c r="I183" s="224"/>
      <c r="J183" s="218"/>
      <c r="K183" s="120"/>
      <c r="L183" s="5"/>
      <c r="M183" s="5"/>
      <c r="N183" s="120"/>
      <c r="O183" s="5"/>
      <c r="P183" s="120"/>
      <c r="Q183" s="120"/>
      <c r="R183" s="120"/>
      <c r="U183" s="120"/>
      <c r="V183" s="120"/>
      <c r="W183" s="120"/>
      <c r="X183" s="179"/>
      <c r="Y183" s="179"/>
      <c r="Z183" s="179"/>
      <c r="AA183" s="179"/>
      <c r="AB183" s="209"/>
      <c r="AC183" s="179"/>
      <c r="AD183" s="179"/>
      <c r="AE183" s="179"/>
      <c r="AF183" s="179"/>
      <c r="AG183" s="179"/>
      <c r="AH183" s="179"/>
      <c r="AI183" s="179"/>
      <c r="AJ183" s="179"/>
      <c r="AK183" s="179"/>
      <c r="AL183" s="179"/>
      <c r="AM183" s="179"/>
      <c r="AN183" s="179"/>
      <c r="AO183" s="179"/>
      <c r="AP183" s="179"/>
      <c r="AQ183" s="179"/>
      <c r="AR183" s="179"/>
      <c r="AS183" s="179"/>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179"/>
      <c r="CT183" s="2"/>
      <c r="CU183" s="2"/>
      <c r="CV183" s="2"/>
    </row>
    <row r="184" spans="1:100">
      <c r="A184" s="105"/>
      <c r="B184" s="179"/>
      <c r="C184" s="179"/>
      <c r="D184" s="179"/>
      <c r="E184" s="120"/>
      <c r="F184" s="120"/>
      <c r="G184" s="218"/>
      <c r="H184" s="224"/>
      <c r="I184" s="224"/>
      <c r="J184" s="218"/>
      <c r="K184" s="120"/>
      <c r="L184" s="5"/>
      <c r="M184" s="5"/>
      <c r="N184" s="120"/>
      <c r="O184" s="5"/>
      <c r="P184" s="120"/>
      <c r="Q184" s="120"/>
      <c r="R184" s="120"/>
      <c r="U184" s="120"/>
      <c r="V184" s="120"/>
      <c r="W184" s="120"/>
      <c r="X184" s="179"/>
      <c r="Y184" s="179"/>
      <c r="Z184" s="179"/>
      <c r="AA184" s="179"/>
      <c r="AB184" s="209"/>
      <c r="AC184" s="179"/>
      <c r="AD184" s="179"/>
      <c r="AE184" s="179"/>
      <c r="AF184" s="179"/>
      <c r="AG184" s="179"/>
      <c r="AH184" s="179"/>
      <c r="AI184" s="179"/>
      <c r="AJ184" s="179"/>
      <c r="AK184" s="179"/>
      <c r="AL184" s="179"/>
      <c r="AM184" s="179"/>
      <c r="AN184" s="179"/>
      <c r="AO184" s="179"/>
      <c r="AP184" s="179"/>
      <c r="AQ184" s="179"/>
      <c r="AR184" s="179"/>
      <c r="AS184" s="179"/>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179"/>
      <c r="CT184" s="2"/>
      <c r="CU184" s="2"/>
      <c r="CV184" s="2"/>
    </row>
    <row r="185" spans="1:100">
      <c r="A185" s="105"/>
      <c r="B185" s="179"/>
      <c r="C185" s="179"/>
      <c r="D185" s="179"/>
      <c r="E185" s="120"/>
      <c r="F185" s="120"/>
      <c r="G185" s="218"/>
      <c r="H185" s="224"/>
      <c r="I185" s="224"/>
      <c r="J185" s="218"/>
      <c r="K185" s="120"/>
      <c r="L185" s="5"/>
      <c r="M185" s="5"/>
      <c r="N185" s="120"/>
      <c r="O185" s="5"/>
      <c r="P185" s="120"/>
      <c r="Q185" s="120"/>
      <c r="R185" s="120"/>
      <c r="U185" s="120"/>
      <c r="V185" s="120"/>
      <c r="W185" s="120"/>
      <c r="X185" s="179"/>
      <c r="Y185" s="179"/>
      <c r="Z185" s="179"/>
      <c r="AA185" s="179"/>
      <c r="AB185" s="209"/>
      <c r="AC185" s="179"/>
      <c r="AD185" s="179"/>
      <c r="AE185" s="179"/>
      <c r="AF185" s="179"/>
      <c r="AG185" s="179"/>
      <c r="AH185" s="179"/>
      <c r="AI185" s="179"/>
      <c r="AJ185" s="179"/>
      <c r="AK185" s="179"/>
      <c r="AL185" s="179"/>
      <c r="AM185" s="179"/>
      <c r="AN185" s="179"/>
      <c r="AO185" s="179"/>
      <c r="AP185" s="179"/>
      <c r="AQ185" s="179"/>
      <c r="AR185" s="179"/>
      <c r="AS185" s="179"/>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179"/>
      <c r="CT185" s="2"/>
      <c r="CU185" s="2"/>
      <c r="CV185" s="2"/>
    </row>
    <row r="186" spans="1:100">
      <c r="A186" s="105"/>
      <c r="B186" s="179"/>
      <c r="C186" s="179"/>
      <c r="D186" s="179"/>
      <c r="E186" s="120"/>
      <c r="F186" s="120"/>
      <c r="G186" s="218"/>
      <c r="H186" s="224"/>
      <c r="I186" s="224"/>
      <c r="J186" s="218"/>
      <c r="K186" s="120"/>
      <c r="L186" s="5"/>
      <c r="M186" s="5"/>
      <c r="N186" s="120"/>
      <c r="O186" s="5"/>
      <c r="P186" s="120"/>
      <c r="Q186" s="120"/>
      <c r="R186" s="120"/>
      <c r="U186" s="120"/>
      <c r="V186" s="120"/>
      <c r="W186" s="120"/>
      <c r="X186" s="179"/>
      <c r="Y186" s="179"/>
      <c r="Z186" s="179"/>
      <c r="AA186" s="179"/>
      <c r="AB186" s="209"/>
      <c r="AC186" s="179"/>
      <c r="AD186" s="179"/>
      <c r="AE186" s="179"/>
      <c r="AF186" s="179"/>
      <c r="AG186" s="179"/>
      <c r="AH186" s="179"/>
      <c r="AI186" s="179"/>
      <c r="AJ186" s="179"/>
      <c r="AK186" s="179"/>
      <c r="AL186" s="179"/>
      <c r="AM186" s="179"/>
      <c r="AN186" s="179"/>
      <c r="AO186" s="179"/>
      <c r="AP186" s="179"/>
      <c r="AQ186" s="179"/>
      <c r="AR186" s="179"/>
      <c r="AS186" s="179"/>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179"/>
      <c r="CT186" s="2"/>
      <c r="CU186" s="2"/>
      <c r="CV186" s="2"/>
    </row>
    <row r="187" spans="1:100">
      <c r="A187" s="105"/>
      <c r="B187" s="179"/>
      <c r="C187" s="179"/>
      <c r="D187" s="179"/>
      <c r="E187" s="120"/>
      <c r="F187" s="120"/>
      <c r="G187" s="218"/>
      <c r="H187" s="224"/>
      <c r="I187" s="224"/>
      <c r="J187" s="218"/>
      <c r="K187" s="120"/>
      <c r="L187" s="5"/>
      <c r="M187" s="5"/>
      <c r="N187" s="120"/>
      <c r="O187" s="5"/>
      <c r="P187" s="120"/>
      <c r="Q187" s="120"/>
      <c r="R187" s="120"/>
      <c r="U187" s="120"/>
      <c r="V187" s="120"/>
      <c r="W187" s="120"/>
      <c r="X187" s="179"/>
      <c r="Y187" s="179"/>
      <c r="Z187" s="179"/>
      <c r="AA187" s="179"/>
      <c r="AB187" s="209"/>
      <c r="AC187" s="179"/>
      <c r="AD187" s="179"/>
      <c r="AE187" s="179"/>
      <c r="AF187" s="179"/>
      <c r="AG187" s="179"/>
      <c r="AH187" s="179"/>
      <c r="AI187" s="179"/>
      <c r="AJ187" s="179"/>
      <c r="AK187" s="179"/>
      <c r="AL187" s="179"/>
      <c r="AM187" s="179"/>
      <c r="AN187" s="179"/>
      <c r="AO187" s="179"/>
      <c r="AP187" s="179"/>
      <c r="AQ187" s="179"/>
      <c r="AR187" s="179"/>
      <c r="AS187" s="179"/>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179"/>
      <c r="CT187" s="2"/>
      <c r="CU187" s="2"/>
      <c r="CV187" s="2"/>
    </row>
    <row r="188" spans="1:100">
      <c r="A188" s="105"/>
      <c r="B188" s="179"/>
      <c r="C188" s="179"/>
      <c r="D188" s="179"/>
      <c r="E188" s="120"/>
      <c r="F188" s="120"/>
      <c r="G188" s="218"/>
      <c r="H188" s="224"/>
      <c r="I188" s="224"/>
      <c r="J188" s="218"/>
      <c r="K188" s="120"/>
      <c r="L188" s="5"/>
      <c r="M188" s="5"/>
      <c r="N188" s="120"/>
      <c r="O188" s="5"/>
      <c r="P188" s="120"/>
      <c r="Q188" s="120"/>
      <c r="R188" s="120"/>
      <c r="U188" s="120"/>
      <c r="V188" s="120"/>
      <c r="W188" s="120"/>
      <c r="X188" s="179"/>
      <c r="Y188" s="179"/>
      <c r="Z188" s="179"/>
      <c r="AA188" s="179"/>
      <c r="AB188" s="209"/>
      <c r="AC188" s="179"/>
      <c r="AD188" s="179"/>
      <c r="AE188" s="179"/>
      <c r="AF188" s="179"/>
      <c r="AG188" s="179"/>
      <c r="AH188" s="179"/>
      <c r="AI188" s="179"/>
      <c r="AJ188" s="179"/>
      <c r="AK188" s="179"/>
      <c r="AL188" s="179"/>
      <c r="AM188" s="179"/>
      <c r="AN188" s="179"/>
      <c r="AO188" s="179"/>
      <c r="AP188" s="179"/>
      <c r="AQ188" s="179"/>
      <c r="AR188" s="179"/>
      <c r="AS188" s="179"/>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179"/>
      <c r="CT188" s="2"/>
      <c r="CU188" s="2"/>
      <c r="CV188" s="2"/>
    </row>
    <row r="189" spans="1:100">
      <c r="A189" s="105"/>
      <c r="B189" s="179"/>
      <c r="C189" s="179"/>
      <c r="D189" s="179"/>
      <c r="E189" s="120"/>
      <c r="F189" s="120"/>
      <c r="G189" s="218"/>
      <c r="H189" s="224"/>
      <c r="I189" s="224"/>
      <c r="J189" s="218"/>
      <c r="K189" s="120"/>
      <c r="L189" s="5"/>
      <c r="M189" s="5"/>
      <c r="N189" s="120"/>
      <c r="O189" s="5"/>
      <c r="P189" s="120"/>
      <c r="Q189" s="120"/>
      <c r="R189" s="120"/>
      <c r="U189" s="120"/>
      <c r="V189" s="120"/>
      <c r="W189" s="120"/>
      <c r="X189" s="179"/>
      <c r="Y189" s="179"/>
      <c r="Z189" s="179"/>
      <c r="AA189" s="179"/>
      <c r="AB189" s="209"/>
      <c r="AC189" s="179"/>
      <c r="AD189" s="179"/>
      <c r="AE189" s="179"/>
      <c r="AF189" s="179"/>
      <c r="AG189" s="179"/>
      <c r="AH189" s="179"/>
      <c r="AI189" s="179"/>
      <c r="AJ189" s="179"/>
      <c r="AK189" s="179"/>
      <c r="AL189" s="179"/>
      <c r="AM189" s="179"/>
      <c r="AN189" s="179"/>
      <c r="AO189" s="179"/>
      <c r="AP189" s="179"/>
      <c r="AQ189" s="179"/>
      <c r="AR189" s="179"/>
      <c r="AS189" s="179"/>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179"/>
      <c r="CT189" s="2"/>
      <c r="CU189" s="2"/>
      <c r="CV189" s="2"/>
    </row>
    <row r="190" spans="1:100">
      <c r="A190" s="105"/>
      <c r="B190" s="179"/>
      <c r="C190" s="179"/>
      <c r="D190" s="179"/>
      <c r="E190" s="120"/>
      <c r="F190" s="120"/>
      <c r="G190" s="218"/>
      <c r="H190" s="224"/>
      <c r="I190" s="224"/>
      <c r="J190" s="218"/>
      <c r="K190" s="120"/>
      <c r="L190" s="5"/>
      <c r="M190" s="5"/>
      <c r="N190" s="120"/>
      <c r="O190" s="5"/>
      <c r="P190" s="120"/>
      <c r="Q190" s="120"/>
      <c r="R190" s="120"/>
      <c r="U190" s="120"/>
      <c r="V190" s="120"/>
      <c r="W190" s="120"/>
      <c r="X190" s="179"/>
      <c r="Y190" s="179"/>
      <c r="Z190" s="179"/>
      <c r="AA190" s="179"/>
      <c r="AB190" s="209"/>
      <c r="AC190" s="179"/>
      <c r="AD190" s="179"/>
      <c r="AE190" s="179"/>
      <c r="AF190" s="179"/>
      <c r="AG190" s="179"/>
      <c r="AH190" s="179"/>
      <c r="AI190" s="179"/>
      <c r="AJ190" s="179"/>
      <c r="AK190" s="179"/>
      <c r="AL190" s="179"/>
      <c r="AM190" s="179"/>
      <c r="AN190" s="179"/>
      <c r="AO190" s="179"/>
      <c r="AP190" s="179"/>
      <c r="AQ190" s="179"/>
      <c r="AR190" s="179"/>
      <c r="AS190" s="179"/>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179"/>
      <c r="CT190" s="2"/>
      <c r="CU190" s="2"/>
      <c r="CV190" s="2"/>
    </row>
    <row r="191" spans="1:100">
      <c r="A191" s="105"/>
      <c r="B191" s="179"/>
      <c r="C191" s="179"/>
      <c r="D191" s="179"/>
      <c r="E191" s="120"/>
      <c r="F191" s="120"/>
      <c r="G191" s="218"/>
      <c r="H191" s="224"/>
      <c r="I191" s="224"/>
      <c r="J191" s="218"/>
      <c r="K191" s="120"/>
      <c r="L191" s="5"/>
      <c r="M191" s="5"/>
      <c r="N191" s="120"/>
      <c r="O191" s="5"/>
      <c r="P191" s="120"/>
      <c r="Q191" s="120"/>
      <c r="R191" s="120"/>
      <c r="U191" s="120"/>
      <c r="V191" s="120"/>
      <c r="W191" s="120"/>
      <c r="X191" s="179"/>
      <c r="Y191" s="179"/>
      <c r="Z191" s="179"/>
      <c r="AA191" s="179"/>
      <c r="AB191" s="209"/>
      <c r="AC191" s="179"/>
      <c r="AD191" s="179"/>
      <c r="AE191" s="179"/>
      <c r="AF191" s="179"/>
      <c r="AG191" s="179"/>
      <c r="AH191" s="179"/>
      <c r="AI191" s="179"/>
      <c r="AJ191" s="179"/>
      <c r="AK191" s="179"/>
      <c r="AL191" s="179"/>
      <c r="AM191" s="179"/>
      <c r="AN191" s="179"/>
      <c r="AO191" s="179"/>
      <c r="AP191" s="179"/>
      <c r="AQ191" s="179"/>
      <c r="AR191" s="179"/>
      <c r="AS191" s="179"/>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179"/>
      <c r="CT191" s="2"/>
      <c r="CU191" s="2"/>
      <c r="CV191" s="2"/>
    </row>
    <row r="192" spans="1:100">
      <c r="A192" s="105"/>
      <c r="B192" s="179"/>
      <c r="C192" s="179"/>
      <c r="D192" s="179"/>
      <c r="E192" s="120"/>
      <c r="F192" s="120"/>
      <c r="G192" s="218"/>
      <c r="H192" s="224"/>
      <c r="I192" s="224"/>
      <c r="J192" s="218"/>
      <c r="K192" s="120"/>
      <c r="L192" s="5"/>
      <c r="M192" s="5"/>
      <c r="N192" s="120"/>
      <c r="O192" s="5"/>
      <c r="P192" s="120"/>
      <c r="Q192" s="120"/>
      <c r="R192" s="120"/>
      <c r="U192" s="120"/>
      <c r="V192" s="120"/>
      <c r="W192" s="120"/>
      <c r="X192" s="179"/>
      <c r="Y192" s="179"/>
      <c r="Z192" s="179"/>
      <c r="AA192" s="179"/>
      <c r="AB192" s="209"/>
      <c r="AC192" s="179"/>
      <c r="AD192" s="179"/>
      <c r="AE192" s="179"/>
      <c r="AF192" s="179"/>
      <c r="AG192" s="179"/>
      <c r="AH192" s="179"/>
      <c r="AI192" s="179"/>
      <c r="AJ192" s="179"/>
      <c r="AK192" s="179"/>
      <c r="AL192" s="179"/>
      <c r="AM192" s="179"/>
      <c r="AN192" s="179"/>
      <c r="AO192" s="179"/>
      <c r="AP192" s="179"/>
      <c r="AQ192" s="179"/>
      <c r="AR192" s="179"/>
      <c r="AS192" s="179"/>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179"/>
      <c r="CT192" s="2"/>
      <c r="CU192" s="2"/>
      <c r="CV192" s="2"/>
    </row>
    <row r="193" spans="1:100">
      <c r="A193" s="105"/>
      <c r="B193" s="179"/>
      <c r="C193" s="179"/>
      <c r="D193" s="179"/>
      <c r="E193" s="120"/>
      <c r="F193" s="120"/>
      <c r="G193" s="218"/>
      <c r="H193" s="224"/>
      <c r="I193" s="224"/>
      <c r="J193" s="218"/>
      <c r="K193" s="120"/>
      <c r="L193" s="5"/>
      <c r="M193" s="5"/>
      <c r="N193" s="120"/>
      <c r="O193" s="5"/>
      <c r="P193" s="120"/>
      <c r="Q193" s="120"/>
      <c r="R193" s="120"/>
      <c r="U193" s="120"/>
      <c r="V193" s="120"/>
      <c r="W193" s="120"/>
      <c r="X193" s="179"/>
      <c r="Y193" s="179"/>
      <c r="Z193" s="179"/>
      <c r="AA193" s="179"/>
      <c r="AB193" s="209"/>
      <c r="AC193" s="179"/>
      <c r="AD193" s="179"/>
      <c r="AE193" s="179"/>
      <c r="AF193" s="179"/>
      <c r="AG193" s="179"/>
      <c r="AH193" s="179"/>
      <c r="AI193" s="179"/>
      <c r="AJ193" s="179"/>
      <c r="AK193" s="179"/>
      <c r="AL193" s="179"/>
      <c r="AM193" s="179"/>
      <c r="AN193" s="179"/>
      <c r="AO193" s="179"/>
      <c r="AP193" s="179"/>
      <c r="AQ193" s="179"/>
      <c r="AR193" s="179"/>
      <c r="AS193" s="179"/>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179"/>
      <c r="CT193" s="2"/>
      <c r="CU193" s="2"/>
      <c r="CV193" s="2"/>
    </row>
    <row r="194" spans="1:100">
      <c r="A194" s="105"/>
      <c r="B194" s="179"/>
      <c r="C194" s="179"/>
      <c r="D194" s="179"/>
      <c r="E194" s="120"/>
      <c r="F194" s="120"/>
      <c r="G194" s="218"/>
      <c r="H194" s="224"/>
      <c r="I194" s="224"/>
      <c r="J194" s="218"/>
      <c r="K194" s="120"/>
      <c r="L194" s="5"/>
      <c r="M194" s="5"/>
      <c r="N194" s="120"/>
      <c r="O194" s="5"/>
      <c r="P194" s="120"/>
      <c r="Q194" s="120"/>
      <c r="R194" s="120"/>
      <c r="U194" s="120"/>
      <c r="V194" s="120"/>
      <c r="W194" s="120"/>
      <c r="X194" s="179"/>
      <c r="Y194" s="179"/>
      <c r="Z194" s="179"/>
      <c r="AA194" s="179"/>
      <c r="AB194" s="209"/>
      <c r="AC194" s="179"/>
      <c r="AD194" s="179"/>
      <c r="AE194" s="179"/>
      <c r="AF194" s="179"/>
      <c r="AG194" s="179"/>
      <c r="AH194" s="179"/>
      <c r="AI194" s="179"/>
      <c r="AJ194" s="179"/>
      <c r="AK194" s="179"/>
      <c r="AL194" s="179"/>
      <c r="AM194" s="179"/>
      <c r="AN194" s="179"/>
      <c r="AO194" s="179"/>
      <c r="AP194" s="179"/>
      <c r="AQ194" s="179"/>
      <c r="AR194" s="179"/>
      <c r="AS194" s="179"/>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179"/>
      <c r="CT194" s="2"/>
      <c r="CU194" s="2"/>
      <c r="CV194" s="2"/>
    </row>
    <row r="195" spans="1:100">
      <c r="A195" s="105"/>
      <c r="B195" s="179"/>
      <c r="C195" s="179"/>
      <c r="D195" s="179"/>
      <c r="E195" s="120"/>
      <c r="F195" s="120"/>
      <c r="G195" s="218"/>
      <c r="H195" s="224"/>
      <c r="I195" s="224"/>
      <c r="J195" s="218"/>
      <c r="K195" s="120"/>
      <c r="L195" s="5"/>
      <c r="M195" s="5"/>
      <c r="N195" s="120"/>
      <c r="O195" s="5"/>
      <c r="P195" s="120"/>
      <c r="Q195" s="120"/>
      <c r="R195" s="120"/>
      <c r="U195" s="120"/>
      <c r="V195" s="120"/>
      <c r="W195" s="120"/>
      <c r="X195" s="179"/>
      <c r="Y195" s="179"/>
      <c r="Z195" s="179"/>
      <c r="AA195" s="179"/>
      <c r="AB195" s="209"/>
      <c r="AC195" s="179"/>
      <c r="AD195" s="179"/>
      <c r="AE195" s="179"/>
      <c r="AF195" s="179"/>
      <c r="AG195" s="179"/>
      <c r="AH195" s="179"/>
      <c r="AI195" s="179"/>
      <c r="AJ195" s="179"/>
      <c r="AK195" s="179"/>
      <c r="AL195" s="179"/>
      <c r="AM195" s="179"/>
      <c r="AN195" s="179"/>
      <c r="AO195" s="179"/>
      <c r="AP195" s="179"/>
      <c r="AQ195" s="179"/>
      <c r="AR195" s="179"/>
      <c r="AS195" s="179"/>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179"/>
      <c r="CT195" s="2"/>
      <c r="CU195" s="2"/>
      <c r="CV195" s="2"/>
    </row>
    <row r="196" spans="1:100">
      <c r="A196" s="105"/>
      <c r="B196" s="179"/>
      <c r="C196" s="179"/>
      <c r="D196" s="179"/>
      <c r="E196" s="120"/>
      <c r="F196" s="120"/>
      <c r="G196" s="218"/>
      <c r="H196" s="224"/>
      <c r="I196" s="224"/>
      <c r="J196" s="218"/>
      <c r="K196" s="120"/>
      <c r="L196" s="5"/>
      <c r="M196" s="5"/>
      <c r="N196" s="120"/>
      <c r="O196" s="5"/>
      <c r="P196" s="120"/>
      <c r="Q196" s="120"/>
      <c r="R196" s="120"/>
      <c r="U196" s="120"/>
      <c r="V196" s="120"/>
      <c r="W196" s="120"/>
      <c r="X196" s="179"/>
      <c r="Y196" s="179"/>
      <c r="Z196" s="179"/>
      <c r="AA196" s="179"/>
      <c r="AB196" s="209"/>
      <c r="AC196" s="179"/>
      <c r="AD196" s="179"/>
      <c r="AE196" s="179"/>
      <c r="AF196" s="179"/>
      <c r="AG196" s="179"/>
      <c r="AH196" s="179"/>
      <c r="AI196" s="179"/>
      <c r="AJ196" s="179"/>
      <c r="AK196" s="179"/>
      <c r="AL196" s="179"/>
      <c r="AM196" s="179"/>
      <c r="AN196" s="179"/>
      <c r="AO196" s="179"/>
      <c r="AP196" s="179"/>
      <c r="AQ196" s="179"/>
      <c r="AR196" s="179"/>
      <c r="AS196" s="179"/>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179"/>
      <c r="CT196" s="2"/>
      <c r="CU196" s="2"/>
      <c r="CV196" s="2"/>
    </row>
    <row r="197" spans="1:100">
      <c r="A197" s="105"/>
      <c r="B197" s="179"/>
      <c r="C197" s="179"/>
      <c r="D197" s="179"/>
      <c r="E197" s="120"/>
      <c r="F197" s="120"/>
      <c r="G197" s="218"/>
      <c r="H197" s="224"/>
      <c r="I197" s="224"/>
      <c r="J197" s="218"/>
      <c r="K197" s="120"/>
      <c r="L197" s="5"/>
      <c r="M197" s="5"/>
      <c r="N197" s="120"/>
      <c r="O197" s="5"/>
      <c r="P197" s="120"/>
      <c r="Q197" s="120"/>
      <c r="R197" s="120"/>
      <c r="U197" s="120"/>
      <c r="V197" s="120"/>
      <c r="W197" s="120"/>
      <c r="X197" s="179"/>
      <c r="Y197" s="179"/>
      <c r="Z197" s="179"/>
      <c r="AA197" s="179"/>
      <c r="AB197" s="209"/>
      <c r="AC197" s="179"/>
      <c r="AD197" s="179"/>
      <c r="AE197" s="179"/>
      <c r="AF197" s="179"/>
      <c r="AG197" s="179"/>
      <c r="AH197" s="179"/>
      <c r="AI197" s="179"/>
      <c r="AJ197" s="179"/>
      <c r="AK197" s="179"/>
      <c r="AL197" s="179"/>
      <c r="AM197" s="179"/>
      <c r="AN197" s="179"/>
      <c r="AO197" s="179"/>
      <c r="AP197" s="179"/>
      <c r="AQ197" s="179"/>
      <c r="AR197" s="179"/>
      <c r="AS197" s="179"/>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179"/>
      <c r="CT197" s="2"/>
      <c r="CU197" s="2"/>
      <c r="CV197" s="2"/>
    </row>
    <row r="198" spans="1:100">
      <c r="A198" s="105"/>
      <c r="B198" s="179"/>
      <c r="C198" s="179"/>
      <c r="D198" s="179"/>
      <c r="E198" s="120"/>
      <c r="F198" s="120"/>
      <c r="G198" s="218"/>
      <c r="H198" s="224"/>
      <c r="I198" s="224"/>
      <c r="J198" s="218"/>
      <c r="K198" s="120"/>
      <c r="L198" s="5"/>
      <c r="M198" s="5"/>
      <c r="N198" s="120"/>
      <c r="O198" s="5"/>
      <c r="P198" s="120"/>
      <c r="Q198" s="120"/>
      <c r="R198" s="120"/>
      <c r="U198" s="120"/>
      <c r="V198" s="120"/>
      <c r="W198" s="120"/>
      <c r="X198" s="179"/>
      <c r="Y198" s="179"/>
      <c r="Z198" s="179"/>
      <c r="AA198" s="179"/>
      <c r="AB198" s="209"/>
      <c r="AC198" s="179"/>
      <c r="AD198" s="179"/>
      <c r="AE198" s="179"/>
      <c r="AF198" s="179"/>
      <c r="AG198" s="179"/>
      <c r="AH198" s="179"/>
      <c r="AI198" s="179"/>
      <c r="AJ198" s="179"/>
      <c r="AK198" s="179"/>
      <c r="AL198" s="179"/>
      <c r="AM198" s="179"/>
      <c r="AN198" s="179"/>
      <c r="AO198" s="179"/>
      <c r="AP198" s="179"/>
      <c r="AQ198" s="179"/>
      <c r="AR198" s="179"/>
      <c r="AS198" s="179"/>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179"/>
      <c r="CT198" s="2"/>
      <c r="CU198" s="2"/>
      <c r="CV198" s="2"/>
    </row>
    <row r="199" spans="1:100">
      <c r="A199" s="179"/>
      <c r="B199" s="179"/>
      <c r="C199" s="179"/>
      <c r="D199" s="179"/>
      <c r="E199" s="120"/>
      <c r="F199" s="120"/>
      <c r="G199" s="218"/>
      <c r="H199" s="224"/>
      <c r="I199" s="224"/>
      <c r="J199" s="218"/>
      <c r="K199" s="120"/>
      <c r="L199" s="5"/>
      <c r="M199" s="5"/>
      <c r="N199" s="120"/>
      <c r="O199" s="5"/>
      <c r="P199" s="120"/>
      <c r="Q199" s="120"/>
      <c r="R199" s="120"/>
      <c r="U199" s="120"/>
      <c r="V199" s="120"/>
      <c r="W199" s="120"/>
      <c r="X199" s="179"/>
      <c r="Y199" s="179"/>
      <c r="Z199" s="179"/>
      <c r="AA199" s="179"/>
      <c r="AB199" s="209"/>
      <c r="AC199" s="179"/>
      <c r="AD199" s="179"/>
      <c r="AE199" s="179"/>
      <c r="AF199" s="179"/>
      <c r="AG199" s="179"/>
      <c r="AH199" s="179"/>
      <c r="AI199" s="179"/>
      <c r="AJ199" s="179"/>
      <c r="AK199" s="179"/>
      <c r="AL199" s="179"/>
      <c r="AM199" s="179"/>
      <c r="AN199" s="179"/>
      <c r="AO199" s="179"/>
      <c r="AP199" s="179"/>
      <c r="AQ199" s="179"/>
      <c r="AR199" s="179"/>
      <c r="AS199" s="179"/>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179"/>
      <c r="CT199" s="2"/>
      <c r="CU199" s="2"/>
      <c r="CV199" s="2"/>
    </row>
    <row r="200" spans="1:100">
      <c r="A200" s="179"/>
      <c r="B200" s="179"/>
      <c r="C200" s="179"/>
      <c r="D200" s="179"/>
      <c r="E200" s="120"/>
      <c r="F200" s="120"/>
      <c r="G200" s="218"/>
      <c r="H200" s="224"/>
      <c r="I200" s="224"/>
      <c r="J200" s="218"/>
      <c r="K200" s="120"/>
      <c r="L200" s="5"/>
      <c r="M200" s="5"/>
      <c r="N200" s="120"/>
      <c r="O200" s="5"/>
      <c r="P200" s="120"/>
      <c r="Q200" s="120"/>
      <c r="R200" s="120"/>
      <c r="U200" s="120"/>
      <c r="V200" s="120"/>
      <c r="W200" s="120"/>
      <c r="X200" s="179"/>
      <c r="Y200" s="179"/>
      <c r="Z200" s="179"/>
      <c r="AA200" s="179"/>
      <c r="AB200" s="209"/>
      <c r="AC200" s="179"/>
      <c r="AD200" s="179"/>
      <c r="AE200" s="179"/>
      <c r="AF200" s="179"/>
      <c r="AG200" s="179"/>
      <c r="AH200" s="179"/>
      <c r="AI200" s="179"/>
      <c r="AJ200" s="179"/>
      <c r="AK200" s="179"/>
      <c r="AL200" s="179"/>
      <c r="AM200" s="179"/>
      <c r="AN200" s="179"/>
      <c r="AO200" s="179"/>
      <c r="AP200" s="179"/>
      <c r="AQ200" s="179"/>
      <c r="AR200" s="179"/>
      <c r="AS200" s="179"/>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179"/>
      <c r="CT200" s="2"/>
      <c r="CU200" s="2"/>
      <c r="CV200" s="2"/>
    </row>
    <row r="201" spans="1:100">
      <c r="A201" s="179"/>
      <c r="B201" s="179"/>
      <c r="C201" s="179"/>
      <c r="D201" s="179"/>
      <c r="E201" s="120"/>
      <c r="F201" s="120"/>
      <c r="G201" s="218"/>
      <c r="H201" s="224"/>
      <c r="I201" s="224"/>
      <c r="J201" s="218"/>
      <c r="K201" s="120"/>
      <c r="L201" s="5"/>
      <c r="M201" s="5"/>
      <c r="N201" s="120"/>
      <c r="O201" s="5"/>
      <c r="P201" s="120"/>
      <c r="Q201" s="120"/>
      <c r="R201" s="120"/>
      <c r="U201" s="120"/>
      <c r="V201" s="120"/>
      <c r="W201" s="120"/>
      <c r="X201" s="179"/>
      <c r="Y201" s="179"/>
      <c r="Z201" s="179"/>
      <c r="AA201" s="179"/>
      <c r="AB201" s="209"/>
      <c r="AC201" s="179"/>
      <c r="AD201" s="179"/>
      <c r="AE201" s="179"/>
      <c r="AF201" s="179"/>
      <c r="AG201" s="179"/>
      <c r="AH201" s="179"/>
      <c r="AI201" s="179"/>
      <c r="AJ201" s="179"/>
      <c r="AK201" s="179"/>
      <c r="AL201" s="179"/>
      <c r="AM201" s="179"/>
      <c r="AN201" s="179"/>
      <c r="AO201" s="179"/>
      <c r="AP201" s="179"/>
      <c r="AQ201" s="179"/>
      <c r="AR201" s="179"/>
      <c r="AS201" s="179"/>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179"/>
      <c r="CT201" s="2"/>
      <c r="CU201" s="2"/>
      <c r="CV201" s="2"/>
    </row>
    <row r="202" spans="1:100">
      <c r="A202" s="179"/>
      <c r="B202" s="179"/>
      <c r="C202" s="179"/>
      <c r="D202" s="179"/>
      <c r="E202" s="120"/>
      <c r="F202" s="120"/>
      <c r="G202" s="218"/>
      <c r="H202" s="224"/>
      <c r="I202" s="224"/>
      <c r="J202" s="218"/>
      <c r="K202" s="120"/>
      <c r="L202" s="5"/>
      <c r="M202" s="5"/>
      <c r="N202" s="120"/>
      <c r="O202" s="5"/>
      <c r="P202" s="120"/>
      <c r="Q202" s="120"/>
      <c r="R202" s="120"/>
      <c r="U202" s="120"/>
      <c r="V202" s="120"/>
      <c r="W202" s="120"/>
      <c r="X202" s="179"/>
      <c r="Y202" s="179"/>
      <c r="Z202" s="179"/>
      <c r="AA202" s="179"/>
      <c r="AB202" s="209"/>
      <c r="AC202" s="179"/>
      <c r="AD202" s="179"/>
      <c r="AE202" s="179"/>
      <c r="AF202" s="179"/>
      <c r="AG202" s="179"/>
      <c r="AH202" s="179"/>
      <c r="AI202" s="179"/>
      <c r="AJ202" s="179"/>
      <c r="AK202" s="179"/>
      <c r="AL202" s="179"/>
      <c r="AM202" s="179"/>
      <c r="AN202" s="179"/>
      <c r="AO202" s="179"/>
      <c r="AP202" s="179"/>
      <c r="AQ202" s="179"/>
      <c r="AR202" s="179"/>
      <c r="AS202" s="179"/>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179"/>
      <c r="CT202" s="2"/>
      <c r="CU202" s="2"/>
      <c r="CV202" s="2"/>
    </row>
    <row r="203" spans="1:100">
      <c r="A203" s="179"/>
      <c r="B203" s="179"/>
      <c r="C203" s="179"/>
      <c r="D203" s="179"/>
      <c r="E203" s="120"/>
      <c r="F203" s="120"/>
      <c r="G203" s="218"/>
      <c r="H203" s="224"/>
      <c r="I203" s="224"/>
      <c r="J203" s="218"/>
      <c r="K203" s="120"/>
      <c r="L203" s="5"/>
      <c r="M203" s="5"/>
      <c r="N203" s="120"/>
      <c r="O203" s="5"/>
      <c r="P203" s="120"/>
      <c r="Q203" s="120"/>
      <c r="R203" s="120"/>
      <c r="U203" s="120"/>
      <c r="V203" s="120"/>
      <c r="W203" s="120"/>
      <c r="X203" s="179"/>
      <c r="Y203" s="179"/>
      <c r="Z203" s="179"/>
      <c r="AA203" s="179"/>
      <c r="AB203" s="209"/>
      <c r="AC203" s="179"/>
      <c r="AD203" s="179"/>
      <c r="AE203" s="179"/>
      <c r="AF203" s="179"/>
      <c r="AG203" s="179"/>
      <c r="AH203" s="179"/>
      <c r="AI203" s="179"/>
      <c r="AJ203" s="179"/>
      <c r="AK203" s="179"/>
      <c r="AL203" s="179"/>
      <c r="AM203" s="179"/>
      <c r="AN203" s="179"/>
      <c r="AO203" s="179"/>
      <c r="AP203" s="179"/>
      <c r="AQ203" s="179"/>
      <c r="AR203" s="179"/>
      <c r="AS203" s="179"/>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179"/>
      <c r="CT203" s="2"/>
      <c r="CU203" s="2"/>
      <c r="CV203" s="2"/>
    </row>
    <row r="204" spans="1:100">
      <c r="A204" s="179"/>
      <c r="B204" s="179"/>
      <c r="C204" s="179"/>
      <c r="D204" s="179"/>
      <c r="E204" s="120"/>
      <c r="F204" s="120"/>
      <c r="G204" s="218"/>
      <c r="H204" s="224"/>
      <c r="I204" s="224"/>
      <c r="J204" s="218"/>
      <c r="K204" s="120"/>
      <c r="L204" s="5"/>
      <c r="M204" s="5"/>
      <c r="N204" s="120"/>
      <c r="O204" s="5"/>
      <c r="P204" s="120"/>
      <c r="Q204" s="120"/>
      <c r="R204" s="120"/>
      <c r="U204" s="120"/>
      <c r="V204" s="120"/>
      <c r="W204" s="120"/>
      <c r="X204" s="179"/>
      <c r="Y204" s="179"/>
      <c r="Z204" s="179"/>
      <c r="AA204" s="179"/>
      <c r="AB204" s="209"/>
      <c r="AC204" s="179"/>
      <c r="AD204" s="179"/>
      <c r="AE204" s="179"/>
      <c r="AF204" s="179"/>
      <c r="AG204" s="179"/>
      <c r="AH204" s="179"/>
      <c r="AI204" s="179"/>
      <c r="AJ204" s="179"/>
      <c r="AK204" s="179"/>
      <c r="AL204" s="179"/>
      <c r="AM204" s="179"/>
      <c r="AN204" s="179"/>
      <c r="AO204" s="179"/>
      <c r="AP204" s="179"/>
      <c r="AQ204" s="179"/>
      <c r="AR204" s="179"/>
      <c r="AS204" s="179"/>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179"/>
      <c r="CT204" s="2"/>
      <c r="CU204" s="2"/>
      <c r="CV204" s="2"/>
    </row>
    <row r="205" spans="1:100">
      <c r="A205" s="179"/>
      <c r="B205" s="179"/>
      <c r="C205" s="179"/>
      <c r="D205" s="179"/>
      <c r="E205" s="120"/>
      <c r="F205" s="120"/>
      <c r="G205" s="218"/>
      <c r="H205" s="224"/>
      <c r="I205" s="224"/>
      <c r="J205" s="218"/>
      <c r="K205" s="120"/>
      <c r="L205" s="5"/>
      <c r="M205" s="5"/>
      <c r="N205" s="120"/>
      <c r="O205" s="5"/>
      <c r="P205" s="120"/>
      <c r="Q205" s="120"/>
      <c r="R205" s="120"/>
      <c r="U205" s="120"/>
      <c r="V205" s="120"/>
      <c r="W205" s="120"/>
      <c r="X205" s="179"/>
      <c r="Y205" s="179"/>
      <c r="Z205" s="179"/>
      <c r="AA205" s="179"/>
      <c r="AB205" s="209"/>
      <c r="AC205" s="179"/>
      <c r="AD205" s="179"/>
      <c r="AE205" s="179"/>
      <c r="AF205" s="179"/>
      <c r="AG205" s="179"/>
      <c r="AH205" s="179"/>
      <c r="AI205" s="179"/>
      <c r="AJ205" s="179"/>
      <c r="AK205" s="179"/>
      <c r="AL205" s="179"/>
      <c r="AM205" s="179"/>
      <c r="AN205" s="179"/>
      <c r="AO205" s="179"/>
      <c r="AP205" s="179"/>
      <c r="AQ205" s="179"/>
      <c r="AR205" s="179"/>
      <c r="AS205" s="179"/>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179"/>
      <c r="CT205" s="2"/>
      <c r="CU205" s="2"/>
      <c r="CV205" s="2"/>
    </row>
    <row r="206" spans="1:100">
      <c r="A206" s="179"/>
      <c r="B206" s="179"/>
      <c r="C206" s="179"/>
      <c r="D206" s="179"/>
      <c r="E206" s="120"/>
      <c r="F206" s="120"/>
      <c r="G206" s="218"/>
      <c r="H206" s="224"/>
      <c r="I206" s="224"/>
      <c r="J206" s="218"/>
      <c r="K206" s="120"/>
      <c r="L206" s="5"/>
      <c r="M206" s="5"/>
      <c r="N206" s="120"/>
      <c r="O206" s="5"/>
      <c r="P206" s="120"/>
      <c r="Q206" s="120"/>
      <c r="R206" s="120"/>
      <c r="U206" s="120"/>
      <c r="V206" s="120"/>
      <c r="W206" s="120"/>
      <c r="X206" s="179"/>
      <c r="Y206" s="179"/>
      <c r="Z206" s="179"/>
      <c r="AA206" s="179"/>
      <c r="AB206" s="209"/>
      <c r="AC206" s="179"/>
      <c r="AD206" s="179"/>
      <c r="AE206" s="179"/>
      <c r="AF206" s="179"/>
      <c r="AG206" s="179"/>
      <c r="AH206" s="179"/>
      <c r="AI206" s="179"/>
      <c r="AJ206" s="179"/>
      <c r="AK206" s="179"/>
      <c r="AL206" s="179"/>
      <c r="AM206" s="179"/>
      <c r="AN206" s="179"/>
      <c r="AO206" s="179"/>
      <c r="AP206" s="179"/>
      <c r="AQ206" s="179"/>
      <c r="AR206" s="179"/>
      <c r="AS206" s="179"/>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179"/>
      <c r="CT206" s="2"/>
      <c r="CU206" s="2"/>
      <c r="CV206" s="2"/>
    </row>
    <row r="207" spans="1:100">
      <c r="A207" s="179"/>
      <c r="B207" s="179"/>
      <c r="C207" s="179"/>
      <c r="D207" s="179"/>
      <c r="E207" s="120"/>
      <c r="F207" s="120"/>
      <c r="G207" s="218"/>
      <c r="H207" s="224"/>
      <c r="I207" s="224"/>
      <c r="J207" s="218"/>
      <c r="K207" s="120"/>
      <c r="L207" s="5"/>
      <c r="M207" s="5"/>
      <c r="N207" s="120"/>
      <c r="O207" s="5"/>
      <c r="P207" s="120"/>
      <c r="Q207" s="120"/>
      <c r="R207" s="120"/>
      <c r="U207" s="120"/>
      <c r="V207" s="120"/>
      <c r="W207" s="120"/>
      <c r="X207" s="179"/>
      <c r="Y207" s="179"/>
      <c r="Z207" s="179"/>
      <c r="AA207" s="179"/>
      <c r="AB207" s="209"/>
      <c r="AC207" s="179"/>
      <c r="AD207" s="179"/>
      <c r="AE207" s="179"/>
      <c r="AF207" s="179"/>
      <c r="AG207" s="179"/>
      <c r="AH207" s="179"/>
      <c r="AI207" s="179"/>
      <c r="AJ207" s="179"/>
      <c r="AK207" s="179"/>
      <c r="AL207" s="179"/>
      <c r="AM207" s="179"/>
      <c r="AN207" s="179"/>
      <c r="AO207" s="179"/>
      <c r="AP207" s="179"/>
      <c r="AQ207" s="179"/>
      <c r="AR207" s="179"/>
      <c r="AS207" s="179"/>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179"/>
      <c r="CT207" s="2"/>
      <c r="CU207" s="2"/>
      <c r="CV207" s="2"/>
    </row>
    <row r="208" spans="1:100">
      <c r="A208" s="179"/>
      <c r="B208" s="179"/>
      <c r="C208" s="179"/>
      <c r="D208" s="179"/>
      <c r="E208" s="120"/>
      <c r="F208" s="120"/>
      <c r="G208" s="218"/>
      <c r="H208" s="224"/>
      <c r="I208" s="224"/>
      <c r="J208" s="218"/>
      <c r="K208" s="120"/>
      <c r="L208" s="5"/>
      <c r="M208" s="5"/>
      <c r="N208" s="120"/>
      <c r="O208" s="5"/>
      <c r="P208" s="120"/>
      <c r="Q208" s="120"/>
      <c r="R208" s="120"/>
      <c r="U208" s="120"/>
      <c r="V208" s="120"/>
      <c r="W208" s="120"/>
      <c r="X208" s="179"/>
      <c r="Y208" s="179"/>
      <c r="Z208" s="179"/>
      <c r="AA208" s="179"/>
      <c r="AB208" s="209"/>
      <c r="AC208" s="179"/>
      <c r="AD208" s="179"/>
      <c r="AE208" s="179"/>
      <c r="AF208" s="179"/>
      <c r="AG208" s="179"/>
      <c r="AH208" s="179"/>
      <c r="AI208" s="179"/>
      <c r="AJ208" s="179"/>
      <c r="AK208" s="179"/>
      <c r="AL208" s="179"/>
      <c r="AM208" s="179"/>
      <c r="AN208" s="179"/>
      <c r="AO208" s="179"/>
      <c r="AP208" s="179"/>
      <c r="AQ208" s="179"/>
      <c r="AR208" s="179"/>
      <c r="AS208" s="179"/>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179"/>
      <c r="CT208" s="2"/>
      <c r="CU208" s="2"/>
      <c r="CV208" s="2"/>
    </row>
    <row r="209" spans="1:100">
      <c r="A209" s="179"/>
      <c r="B209" s="179"/>
      <c r="C209" s="179"/>
      <c r="D209" s="179"/>
      <c r="E209" s="120"/>
      <c r="F209" s="120"/>
      <c r="G209" s="218"/>
      <c r="H209" s="224"/>
      <c r="I209" s="224"/>
      <c r="J209" s="218"/>
      <c r="K209" s="120"/>
      <c r="L209" s="5"/>
      <c r="M209" s="5"/>
      <c r="N209" s="120"/>
      <c r="O209" s="5"/>
      <c r="P209" s="120"/>
      <c r="Q209" s="120"/>
      <c r="R209" s="120"/>
      <c r="U209" s="120"/>
      <c r="V209" s="120"/>
      <c r="W209" s="120"/>
      <c r="X209" s="179"/>
      <c r="Y209" s="179"/>
      <c r="Z209" s="179"/>
      <c r="AA209" s="179"/>
      <c r="AB209" s="209"/>
      <c r="AC209" s="179"/>
      <c r="AD209" s="179"/>
      <c r="AE209" s="179"/>
      <c r="AF209" s="179"/>
      <c r="AG209" s="179"/>
      <c r="AH209" s="179"/>
      <c r="AI209" s="179"/>
      <c r="AJ209" s="179"/>
      <c r="AK209" s="179"/>
      <c r="AL209" s="179"/>
      <c r="AM209" s="179"/>
      <c r="AN209" s="179"/>
      <c r="AO209" s="179"/>
      <c r="AP209" s="179"/>
      <c r="AQ209" s="179"/>
      <c r="AR209" s="179"/>
      <c r="AS209" s="179"/>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179"/>
      <c r="CT209" s="2"/>
      <c r="CU209" s="2"/>
      <c r="CV209" s="2"/>
    </row>
    <row r="210" spans="1:100">
      <c r="A210" s="179"/>
      <c r="B210" s="179"/>
      <c r="C210" s="179"/>
      <c r="D210" s="179"/>
      <c r="E210" s="120"/>
      <c r="F210" s="120"/>
      <c r="G210" s="218"/>
      <c r="H210" s="224"/>
      <c r="I210" s="224"/>
      <c r="J210" s="218"/>
      <c r="K210" s="120"/>
      <c r="L210" s="5"/>
      <c r="M210" s="5"/>
      <c r="N210" s="120"/>
      <c r="O210" s="5"/>
      <c r="P210" s="120"/>
      <c r="Q210" s="120"/>
      <c r="R210" s="120"/>
      <c r="U210" s="120"/>
      <c r="V210" s="120"/>
      <c r="W210" s="120"/>
      <c r="X210" s="179"/>
      <c r="Y210" s="179"/>
      <c r="Z210" s="179"/>
      <c r="AA210" s="179"/>
      <c r="AB210" s="209"/>
      <c r="AC210" s="179"/>
      <c r="AD210" s="179"/>
      <c r="AE210" s="179"/>
      <c r="AF210" s="179"/>
      <c r="AG210" s="179"/>
      <c r="AH210" s="179"/>
      <c r="AI210" s="179"/>
      <c r="AJ210" s="179"/>
      <c r="AK210" s="179"/>
      <c r="AL210" s="179"/>
      <c r="AM210" s="179"/>
      <c r="AN210" s="179"/>
      <c r="AO210" s="179"/>
      <c r="AP210" s="179"/>
      <c r="AQ210" s="179"/>
      <c r="AR210" s="179"/>
      <c r="AS210" s="179"/>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179"/>
      <c r="CT210" s="2"/>
      <c r="CU210" s="2"/>
      <c r="CV210" s="2"/>
    </row>
    <row r="211" spans="1:100">
      <c r="A211" s="179"/>
      <c r="B211" s="179"/>
      <c r="C211" s="179"/>
      <c r="D211" s="179"/>
      <c r="E211" s="120"/>
      <c r="F211" s="120"/>
      <c r="G211" s="218"/>
      <c r="H211" s="224"/>
      <c r="I211" s="224"/>
      <c r="J211" s="218"/>
      <c r="K211" s="120"/>
      <c r="L211" s="5"/>
      <c r="M211" s="5"/>
      <c r="N211" s="120"/>
      <c r="O211" s="5"/>
      <c r="P211" s="120"/>
      <c r="Q211" s="120"/>
      <c r="R211" s="120"/>
      <c r="U211" s="120"/>
      <c r="V211" s="120"/>
      <c r="W211" s="120"/>
      <c r="X211" s="179"/>
      <c r="Y211" s="179"/>
      <c r="Z211" s="179"/>
      <c r="AA211" s="179"/>
      <c r="AB211" s="209"/>
      <c r="AC211" s="179"/>
      <c r="AD211" s="179"/>
      <c r="AE211" s="179"/>
      <c r="AF211" s="179"/>
      <c r="AG211" s="179"/>
      <c r="AH211" s="179"/>
      <c r="AI211" s="179"/>
      <c r="AJ211" s="179"/>
      <c r="AK211" s="179"/>
      <c r="AL211" s="179"/>
      <c r="AM211" s="179"/>
      <c r="AN211" s="179"/>
      <c r="AO211" s="179"/>
      <c r="AP211" s="179"/>
      <c r="AQ211" s="179"/>
      <c r="AR211" s="179"/>
      <c r="AS211" s="179"/>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179"/>
      <c r="CT211" s="2"/>
      <c r="CU211" s="2"/>
      <c r="CV211" s="2"/>
    </row>
    <row r="212" spans="1:100">
      <c r="A212" s="179"/>
      <c r="B212" s="179"/>
      <c r="C212" s="179"/>
      <c r="D212" s="179"/>
      <c r="E212" s="120"/>
      <c r="F212" s="120"/>
      <c r="G212" s="218"/>
      <c r="H212" s="224"/>
      <c r="I212" s="224"/>
      <c r="J212" s="218"/>
      <c r="K212" s="120"/>
      <c r="L212" s="5"/>
      <c r="M212" s="5"/>
      <c r="N212" s="120"/>
      <c r="O212" s="5"/>
      <c r="P212" s="120"/>
      <c r="Q212" s="120"/>
      <c r="R212" s="120"/>
      <c r="U212" s="120"/>
      <c r="V212" s="120"/>
      <c r="W212" s="120"/>
      <c r="X212" s="179"/>
      <c r="Y212" s="179"/>
      <c r="Z212" s="179"/>
      <c r="AA212" s="179"/>
      <c r="AB212" s="209"/>
      <c r="AC212" s="179"/>
      <c r="AD212" s="179"/>
      <c r="AE212" s="179"/>
      <c r="AF212" s="179"/>
      <c r="AG212" s="179"/>
      <c r="AH212" s="179"/>
      <c r="AI212" s="179"/>
      <c r="AJ212" s="179"/>
      <c r="AK212" s="179"/>
      <c r="AL212" s="179"/>
      <c r="AM212" s="179"/>
      <c r="AN212" s="179"/>
      <c r="AO212" s="179"/>
      <c r="AP212" s="179"/>
      <c r="AQ212" s="179"/>
      <c r="AR212" s="179"/>
      <c r="AS212" s="179"/>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179"/>
      <c r="CT212" s="2"/>
      <c r="CU212" s="2"/>
      <c r="CV212" s="2"/>
    </row>
    <row r="213" spans="1:100">
      <c r="A213" s="179"/>
      <c r="B213" s="179"/>
      <c r="C213" s="179"/>
      <c r="D213" s="179"/>
      <c r="E213" s="120"/>
      <c r="F213" s="120"/>
      <c r="G213" s="218"/>
      <c r="H213" s="224"/>
      <c r="I213" s="224"/>
      <c r="J213" s="218"/>
      <c r="K213" s="120"/>
      <c r="L213" s="5"/>
      <c r="M213" s="5"/>
      <c r="N213" s="120"/>
      <c r="O213" s="5"/>
      <c r="P213" s="120"/>
      <c r="Q213" s="120"/>
      <c r="R213" s="120"/>
      <c r="U213" s="120"/>
      <c r="V213" s="120"/>
      <c r="W213" s="120"/>
      <c r="X213" s="179"/>
      <c r="Y213" s="179"/>
      <c r="Z213" s="179"/>
      <c r="AA213" s="179"/>
      <c r="AB213" s="209"/>
      <c r="AC213" s="179"/>
      <c r="AD213" s="179"/>
      <c r="AE213" s="179"/>
      <c r="AF213" s="179"/>
      <c r="AG213" s="179"/>
      <c r="AH213" s="179"/>
      <c r="AI213" s="179"/>
      <c r="AJ213" s="179"/>
      <c r="AK213" s="179"/>
      <c r="AL213" s="179"/>
      <c r="AM213" s="179"/>
      <c r="AN213" s="179"/>
      <c r="AO213" s="179"/>
      <c r="AP213" s="179"/>
      <c r="AQ213" s="179"/>
      <c r="AR213" s="179"/>
      <c r="AS213" s="179"/>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179"/>
      <c r="CT213" s="2"/>
      <c r="CU213" s="2"/>
      <c r="CV213" s="2"/>
    </row>
    <row r="214" spans="1:100">
      <c r="A214" s="179"/>
      <c r="B214" s="179"/>
      <c r="C214" s="179"/>
      <c r="D214" s="179"/>
      <c r="E214" s="120"/>
      <c r="F214" s="120"/>
      <c r="G214" s="218"/>
      <c r="H214" s="224"/>
      <c r="I214" s="224"/>
      <c r="J214" s="218"/>
      <c r="K214" s="120"/>
      <c r="L214" s="5"/>
      <c r="M214" s="5"/>
      <c r="N214" s="120"/>
      <c r="O214" s="5"/>
      <c r="P214" s="120"/>
      <c r="Q214" s="120"/>
      <c r="R214" s="120"/>
      <c r="U214" s="120"/>
      <c r="V214" s="120"/>
      <c r="W214" s="120"/>
      <c r="X214" s="179"/>
      <c r="Y214" s="179"/>
      <c r="Z214" s="179"/>
      <c r="AA214" s="179"/>
      <c r="AB214" s="209"/>
      <c r="AC214" s="179"/>
      <c r="AD214" s="179"/>
      <c r="AE214" s="179"/>
      <c r="AF214" s="179"/>
      <c r="AG214" s="179"/>
      <c r="AH214" s="179"/>
      <c r="AI214" s="179"/>
      <c r="AJ214" s="179"/>
      <c r="AK214" s="179"/>
      <c r="AL214" s="179"/>
      <c r="AM214" s="179"/>
      <c r="AN214" s="179"/>
      <c r="AO214" s="179"/>
      <c r="AP214" s="179"/>
      <c r="AQ214" s="179"/>
      <c r="AR214" s="179"/>
      <c r="AS214" s="179"/>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179"/>
      <c r="CT214" s="2"/>
      <c r="CU214" s="2"/>
      <c r="CV214" s="2"/>
    </row>
    <row r="215" spans="1:100">
      <c r="A215" s="179"/>
      <c r="B215" s="179"/>
      <c r="C215" s="179"/>
      <c r="D215" s="179"/>
      <c r="E215" s="120"/>
      <c r="F215" s="120"/>
      <c r="G215" s="218"/>
      <c r="H215" s="224"/>
      <c r="I215" s="224"/>
      <c r="J215" s="218"/>
      <c r="K215" s="120"/>
      <c r="L215" s="5"/>
      <c r="M215" s="5"/>
      <c r="N215" s="120"/>
      <c r="O215" s="5"/>
      <c r="P215" s="120"/>
      <c r="Q215" s="120"/>
      <c r="R215" s="120"/>
      <c r="U215" s="120"/>
      <c r="V215" s="120"/>
      <c r="W215" s="120"/>
      <c r="X215" s="179"/>
      <c r="Y215" s="179"/>
      <c r="Z215" s="179"/>
      <c r="AA215" s="179"/>
      <c r="AB215" s="209"/>
      <c r="AC215" s="179"/>
      <c r="AD215" s="179"/>
      <c r="AE215" s="179"/>
      <c r="AF215" s="179"/>
      <c r="AG215" s="179"/>
      <c r="AH215" s="179"/>
      <c r="AI215" s="179"/>
      <c r="AJ215" s="179"/>
      <c r="AK215" s="179"/>
      <c r="AL215" s="179"/>
      <c r="AM215" s="179"/>
      <c r="AN215" s="179"/>
      <c r="AO215" s="179"/>
      <c r="AP215" s="179"/>
      <c r="AQ215" s="179"/>
      <c r="AR215" s="179"/>
      <c r="AS215" s="179"/>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179"/>
      <c r="CT215" s="2"/>
      <c r="CU215" s="2"/>
      <c r="CV215" s="2"/>
    </row>
    <row r="216" spans="1:100">
      <c r="A216" s="179"/>
      <c r="B216" s="179"/>
      <c r="C216" s="179"/>
      <c r="D216" s="179"/>
      <c r="E216" s="120"/>
      <c r="F216" s="120"/>
      <c r="G216" s="218"/>
      <c r="H216" s="224"/>
      <c r="I216" s="224"/>
      <c r="J216" s="218"/>
      <c r="K216" s="120"/>
      <c r="L216" s="5"/>
      <c r="M216" s="5"/>
      <c r="N216" s="120"/>
      <c r="O216" s="5"/>
      <c r="P216" s="120"/>
      <c r="Q216" s="120"/>
      <c r="R216" s="120"/>
      <c r="U216" s="120"/>
      <c r="V216" s="120"/>
      <c r="W216" s="120"/>
      <c r="X216" s="179"/>
      <c r="Y216" s="179"/>
      <c r="Z216" s="179"/>
      <c r="AA216" s="179"/>
      <c r="AB216" s="209"/>
      <c r="AC216" s="179"/>
      <c r="AD216" s="179"/>
      <c r="AE216" s="179"/>
      <c r="AF216" s="179"/>
      <c r="AG216" s="179"/>
      <c r="AH216" s="179"/>
      <c r="AI216" s="179"/>
      <c r="AJ216" s="179"/>
      <c r="AK216" s="179"/>
      <c r="AL216" s="179"/>
      <c r="AM216" s="179"/>
      <c r="AN216" s="179"/>
      <c r="AO216" s="179"/>
      <c r="AP216" s="179"/>
      <c r="AQ216" s="179"/>
      <c r="AR216" s="179"/>
      <c r="AS216" s="179"/>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179"/>
      <c r="CT216" s="2"/>
      <c r="CU216" s="2"/>
      <c r="CV216" s="2"/>
    </row>
    <row r="217" spans="1:100">
      <c r="A217" s="179"/>
      <c r="B217" s="179"/>
      <c r="C217" s="179"/>
      <c r="D217" s="179"/>
      <c r="E217" s="120"/>
      <c r="F217" s="120"/>
      <c r="G217" s="218"/>
      <c r="H217" s="224"/>
      <c r="I217" s="224"/>
      <c r="J217" s="218"/>
      <c r="K217" s="120"/>
      <c r="L217" s="5"/>
      <c r="M217" s="5"/>
      <c r="N217" s="120"/>
      <c r="O217" s="5"/>
      <c r="P217" s="120"/>
      <c r="Q217" s="120"/>
      <c r="R217" s="120"/>
      <c r="U217" s="120"/>
      <c r="V217" s="120"/>
      <c r="W217" s="120"/>
      <c r="X217" s="179"/>
      <c r="Y217" s="179"/>
      <c r="Z217" s="179"/>
      <c r="AA217" s="179"/>
      <c r="AB217" s="209"/>
      <c r="AC217" s="179"/>
      <c r="AD217" s="179"/>
      <c r="AE217" s="179"/>
      <c r="AF217" s="179"/>
      <c r="AG217" s="179"/>
      <c r="AH217" s="179"/>
      <c r="AI217" s="179"/>
      <c r="AJ217" s="179"/>
      <c r="AK217" s="179"/>
      <c r="AL217" s="179"/>
      <c r="AM217" s="179"/>
      <c r="AN217" s="179"/>
      <c r="AO217" s="179"/>
      <c r="AP217" s="179"/>
      <c r="AQ217" s="179"/>
      <c r="AR217" s="179"/>
      <c r="AS217" s="179"/>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179"/>
      <c r="CT217" s="2"/>
      <c r="CU217" s="2"/>
      <c r="CV217" s="2"/>
    </row>
    <row r="218" spans="1:100">
      <c r="A218" s="179"/>
      <c r="B218" s="179"/>
      <c r="C218" s="179"/>
      <c r="D218" s="179"/>
      <c r="E218" s="120"/>
      <c r="F218" s="120"/>
      <c r="G218" s="218"/>
      <c r="H218" s="224"/>
      <c r="I218" s="224"/>
      <c r="J218" s="218"/>
      <c r="K218" s="120"/>
      <c r="L218" s="5"/>
      <c r="M218" s="5"/>
      <c r="N218" s="120"/>
      <c r="O218" s="5"/>
      <c r="P218" s="120"/>
      <c r="Q218" s="120"/>
      <c r="R218" s="120"/>
      <c r="U218" s="120"/>
      <c r="V218" s="120"/>
      <c r="W218" s="120"/>
      <c r="X218" s="179"/>
      <c r="Y218" s="179"/>
      <c r="Z218" s="179"/>
      <c r="AA218" s="179"/>
      <c r="AB218" s="209"/>
      <c r="AC218" s="179"/>
      <c r="AD218" s="179"/>
      <c r="AE218" s="179"/>
      <c r="AF218" s="179"/>
      <c r="AG218" s="179"/>
      <c r="AH218" s="179"/>
      <c r="AI218" s="179"/>
      <c r="AJ218" s="179"/>
      <c r="AK218" s="179"/>
      <c r="AL218" s="179"/>
      <c r="AM218" s="179"/>
      <c r="AN218" s="179"/>
      <c r="AO218" s="179"/>
      <c r="AP218" s="179"/>
      <c r="AQ218" s="179"/>
      <c r="AR218" s="179"/>
      <c r="AS218" s="179"/>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179"/>
      <c r="CT218" s="2"/>
      <c r="CU218" s="2"/>
      <c r="CV218" s="2"/>
    </row>
    <row r="219" spans="1:100">
      <c r="A219" s="179"/>
      <c r="B219" s="179"/>
      <c r="C219" s="179"/>
      <c r="D219" s="179"/>
      <c r="E219" s="120"/>
      <c r="F219" s="120"/>
      <c r="G219" s="218"/>
      <c r="H219" s="224"/>
      <c r="I219" s="224"/>
      <c r="J219" s="218"/>
      <c r="K219" s="120"/>
      <c r="L219" s="5"/>
      <c r="M219" s="5"/>
      <c r="N219" s="120"/>
      <c r="O219" s="5"/>
      <c r="P219" s="120"/>
      <c r="Q219" s="120"/>
      <c r="R219" s="120"/>
      <c r="U219" s="120"/>
      <c r="V219" s="120"/>
      <c r="W219" s="120"/>
      <c r="X219" s="179"/>
      <c r="Y219" s="179"/>
      <c r="Z219" s="179"/>
      <c r="AA219" s="179"/>
      <c r="AB219" s="209"/>
      <c r="AC219" s="179"/>
      <c r="AD219" s="179"/>
      <c r="AE219" s="179"/>
      <c r="AF219" s="179"/>
      <c r="AG219" s="179"/>
      <c r="AH219" s="179"/>
      <c r="AI219" s="179"/>
      <c r="AJ219" s="179"/>
      <c r="AK219" s="179"/>
      <c r="AL219" s="179"/>
      <c r="AM219" s="179"/>
      <c r="AN219" s="179"/>
      <c r="AO219" s="179"/>
      <c r="AP219" s="179"/>
      <c r="AQ219" s="179"/>
      <c r="AR219" s="179"/>
      <c r="AS219" s="179"/>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179"/>
      <c r="CT219" s="2"/>
      <c r="CU219" s="2"/>
      <c r="CV219" s="2"/>
    </row>
    <row r="220" spans="1:100">
      <c r="A220" s="179"/>
      <c r="B220" s="179"/>
      <c r="C220" s="179"/>
      <c r="D220" s="179"/>
      <c r="E220" s="120"/>
      <c r="F220" s="120"/>
      <c r="G220" s="218"/>
      <c r="H220" s="224"/>
      <c r="I220" s="224"/>
      <c r="J220" s="218"/>
      <c r="K220" s="120"/>
      <c r="L220" s="5"/>
      <c r="M220" s="5"/>
      <c r="N220" s="120"/>
      <c r="O220" s="5"/>
      <c r="P220" s="120"/>
      <c r="Q220" s="120"/>
      <c r="R220" s="120"/>
      <c r="U220" s="120"/>
      <c r="V220" s="120"/>
      <c r="W220" s="120"/>
      <c r="X220" s="179"/>
      <c r="Y220" s="179"/>
      <c r="Z220" s="179"/>
      <c r="AA220" s="179"/>
      <c r="AB220" s="209"/>
      <c r="AC220" s="179"/>
      <c r="AD220" s="179"/>
      <c r="AE220" s="179"/>
      <c r="AF220" s="179"/>
      <c r="AG220" s="179"/>
      <c r="AH220" s="179"/>
      <c r="AI220" s="179"/>
      <c r="AJ220" s="179"/>
      <c r="AK220" s="179"/>
      <c r="AL220" s="179"/>
      <c r="AM220" s="179"/>
      <c r="AN220" s="179"/>
      <c r="AO220" s="179"/>
      <c r="AP220" s="179"/>
      <c r="AQ220" s="179"/>
      <c r="AR220" s="179"/>
      <c r="AS220" s="179"/>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179"/>
      <c r="CT220" s="2"/>
      <c r="CU220" s="2"/>
      <c r="CV220" s="2"/>
    </row>
    <row r="221" spans="1:100">
      <c r="A221" s="179"/>
      <c r="B221" s="179"/>
      <c r="C221" s="179"/>
      <c r="D221" s="179"/>
      <c r="E221" s="120"/>
      <c r="F221" s="120"/>
      <c r="G221" s="218"/>
      <c r="H221" s="224"/>
      <c r="I221" s="224"/>
      <c r="J221" s="218"/>
      <c r="K221" s="120"/>
      <c r="L221" s="5"/>
      <c r="M221" s="5"/>
      <c r="N221" s="120"/>
      <c r="O221" s="5"/>
      <c r="P221" s="120"/>
      <c r="Q221" s="120"/>
      <c r="R221" s="120"/>
      <c r="U221" s="120"/>
      <c r="V221" s="120"/>
      <c r="W221" s="120"/>
      <c r="X221" s="179"/>
      <c r="Y221" s="179"/>
      <c r="Z221" s="179"/>
      <c r="AA221" s="179"/>
      <c r="AB221" s="209"/>
      <c r="AC221" s="179"/>
      <c r="AD221" s="179"/>
      <c r="AE221" s="179"/>
      <c r="AF221" s="179"/>
      <c r="AG221" s="179"/>
      <c r="AH221" s="179"/>
      <c r="AI221" s="179"/>
      <c r="AJ221" s="179"/>
      <c r="AK221" s="179"/>
      <c r="AL221" s="179"/>
      <c r="AM221" s="179"/>
      <c r="AN221" s="179"/>
      <c r="AO221" s="179"/>
      <c r="AP221" s="179"/>
      <c r="AQ221" s="179"/>
      <c r="AR221" s="179"/>
      <c r="AS221" s="179"/>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179"/>
      <c r="CT221" s="2"/>
      <c r="CU221" s="2"/>
      <c r="CV221" s="2"/>
    </row>
    <row r="222" spans="1:100">
      <c r="A222" s="179"/>
      <c r="B222" s="179"/>
      <c r="C222" s="179"/>
      <c r="D222" s="179"/>
      <c r="E222" s="120"/>
      <c r="F222" s="120"/>
      <c r="G222" s="218"/>
      <c r="H222" s="224"/>
      <c r="I222" s="224"/>
      <c r="J222" s="218"/>
      <c r="K222" s="120"/>
      <c r="L222" s="5"/>
      <c r="M222" s="5"/>
      <c r="N222" s="120"/>
      <c r="O222" s="5"/>
      <c r="P222" s="120"/>
      <c r="Q222" s="120"/>
      <c r="R222" s="120"/>
      <c r="U222" s="120"/>
      <c r="V222" s="120"/>
      <c r="W222" s="120"/>
      <c r="X222" s="179"/>
      <c r="Y222" s="179"/>
      <c r="Z222" s="179"/>
      <c r="AA222" s="179"/>
      <c r="AB222" s="209"/>
      <c r="AC222" s="179"/>
      <c r="AD222" s="179"/>
      <c r="AE222" s="179"/>
      <c r="AF222" s="179"/>
      <c r="AG222" s="179"/>
      <c r="AH222" s="179"/>
      <c r="AI222" s="179"/>
      <c r="AJ222" s="179"/>
      <c r="AK222" s="179"/>
      <c r="AL222" s="179"/>
      <c r="AM222" s="179"/>
      <c r="AN222" s="179"/>
      <c r="AO222" s="179"/>
      <c r="AP222" s="179"/>
      <c r="AQ222" s="179"/>
      <c r="AR222" s="179"/>
      <c r="AS222" s="179"/>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179"/>
      <c r="CT222" s="2"/>
      <c r="CU222" s="2"/>
      <c r="CV222" s="2"/>
    </row>
    <row r="223" spans="1:100">
      <c r="A223" s="179"/>
      <c r="B223" s="179"/>
      <c r="C223" s="179"/>
      <c r="D223" s="179"/>
      <c r="E223" s="120"/>
      <c r="F223" s="120"/>
      <c r="G223" s="218"/>
      <c r="H223" s="224"/>
      <c r="I223" s="224"/>
      <c r="J223" s="218"/>
      <c r="K223" s="120"/>
      <c r="L223" s="5"/>
      <c r="M223" s="5"/>
      <c r="N223" s="120"/>
      <c r="O223" s="5"/>
      <c r="P223" s="120"/>
      <c r="Q223" s="120"/>
      <c r="R223" s="120"/>
      <c r="U223" s="120"/>
      <c r="V223" s="120"/>
      <c r="W223" s="120"/>
      <c r="X223" s="179"/>
      <c r="Y223" s="179"/>
      <c r="Z223" s="179"/>
      <c r="AA223" s="179"/>
      <c r="AB223" s="209"/>
      <c r="AC223" s="179"/>
      <c r="AD223" s="179"/>
      <c r="AE223" s="179"/>
      <c r="AF223" s="179"/>
      <c r="AG223" s="179"/>
      <c r="AH223" s="179"/>
      <c r="AI223" s="179"/>
      <c r="AJ223" s="179"/>
      <c r="AK223" s="179"/>
      <c r="AL223" s="179"/>
      <c r="AM223" s="179"/>
      <c r="AN223" s="179"/>
      <c r="AO223" s="179"/>
      <c r="AP223" s="179"/>
      <c r="AQ223" s="179"/>
      <c r="AR223" s="179"/>
      <c r="AS223" s="179"/>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179"/>
      <c r="CT223" s="2"/>
      <c r="CU223" s="2"/>
      <c r="CV223" s="2"/>
    </row>
    <row r="224" spans="1:100">
      <c r="A224" s="179"/>
      <c r="B224" s="179"/>
      <c r="C224" s="179"/>
      <c r="D224" s="179"/>
      <c r="E224" s="120"/>
      <c r="F224" s="120"/>
      <c r="G224" s="218"/>
      <c r="H224" s="224"/>
      <c r="I224" s="224"/>
      <c r="J224" s="218"/>
      <c r="K224" s="120"/>
      <c r="L224" s="5"/>
      <c r="M224" s="5"/>
      <c r="N224" s="120"/>
      <c r="O224" s="5"/>
      <c r="P224" s="120"/>
      <c r="Q224" s="120"/>
      <c r="R224" s="120"/>
      <c r="U224" s="120"/>
      <c r="V224" s="120"/>
      <c r="W224" s="120"/>
      <c r="X224" s="179"/>
      <c r="Y224" s="179"/>
      <c r="Z224" s="179"/>
      <c r="AA224" s="179"/>
      <c r="AB224" s="209"/>
      <c r="AC224" s="179"/>
      <c r="AD224" s="179"/>
      <c r="AE224" s="179"/>
      <c r="AF224" s="179"/>
      <c r="AG224" s="179"/>
      <c r="AH224" s="179"/>
      <c r="AI224" s="179"/>
      <c r="AJ224" s="179"/>
      <c r="AK224" s="179"/>
      <c r="AL224" s="179"/>
      <c r="AM224" s="179"/>
      <c r="AN224" s="179"/>
      <c r="AO224" s="179"/>
      <c r="AP224" s="179"/>
      <c r="AQ224" s="179"/>
      <c r="AR224" s="179"/>
      <c r="AS224" s="179"/>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179"/>
      <c r="CT224" s="2"/>
      <c r="CU224" s="2"/>
      <c r="CV224" s="2"/>
    </row>
    <row r="225" spans="1:100">
      <c r="A225" s="179"/>
      <c r="B225" s="179"/>
      <c r="C225" s="179"/>
      <c r="D225" s="179"/>
      <c r="E225" s="120"/>
      <c r="F225" s="120"/>
      <c r="G225" s="218"/>
      <c r="H225" s="224"/>
      <c r="I225" s="224"/>
      <c r="J225" s="218"/>
      <c r="K225" s="120"/>
      <c r="L225" s="5"/>
      <c r="M225" s="5"/>
      <c r="N225" s="120"/>
      <c r="O225" s="5"/>
      <c r="P225" s="120"/>
      <c r="Q225" s="120"/>
      <c r="R225" s="120"/>
      <c r="U225" s="120"/>
      <c r="V225" s="120"/>
      <c r="W225" s="120"/>
      <c r="X225" s="179"/>
      <c r="Y225" s="179"/>
      <c r="Z225" s="179"/>
      <c r="AA225" s="179"/>
      <c r="AB225" s="209"/>
      <c r="AC225" s="179"/>
      <c r="AD225" s="179"/>
      <c r="AE225" s="179"/>
      <c r="AF225" s="179"/>
      <c r="AG225" s="179"/>
      <c r="AH225" s="179"/>
      <c r="AI225" s="179"/>
      <c r="AJ225" s="179"/>
      <c r="AK225" s="179"/>
      <c r="AL225" s="179"/>
      <c r="AM225" s="179"/>
      <c r="AN225" s="179"/>
      <c r="AO225" s="179"/>
      <c r="AP225" s="179"/>
      <c r="AQ225" s="179"/>
      <c r="AR225" s="179"/>
      <c r="AS225" s="179"/>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179"/>
      <c r="CT225" s="2"/>
      <c r="CU225" s="2"/>
      <c r="CV225" s="2"/>
    </row>
    <row r="226" spans="1:100">
      <c r="A226" s="179"/>
      <c r="B226" s="179"/>
      <c r="C226" s="179"/>
      <c r="D226" s="179"/>
      <c r="E226" s="120"/>
      <c r="F226" s="120"/>
      <c r="G226" s="218"/>
      <c r="H226" s="224"/>
      <c r="I226" s="224"/>
      <c r="J226" s="218"/>
      <c r="K226" s="120"/>
      <c r="L226" s="5"/>
      <c r="M226" s="5"/>
      <c r="N226" s="120"/>
      <c r="O226" s="5"/>
      <c r="P226" s="120"/>
      <c r="Q226" s="120"/>
      <c r="R226" s="120"/>
      <c r="U226" s="120"/>
      <c r="V226" s="120"/>
      <c r="W226" s="120"/>
      <c r="X226" s="179"/>
      <c r="Y226" s="179"/>
      <c r="Z226" s="179"/>
      <c r="AA226" s="179"/>
      <c r="AB226" s="209"/>
      <c r="AC226" s="179"/>
      <c r="AD226" s="179"/>
      <c r="AE226" s="179"/>
      <c r="AF226" s="179"/>
      <c r="AG226" s="179"/>
      <c r="AH226" s="179"/>
      <c r="AI226" s="179"/>
      <c r="AJ226" s="179"/>
      <c r="AK226" s="179"/>
      <c r="AL226" s="179"/>
      <c r="AM226" s="179"/>
      <c r="AN226" s="179"/>
      <c r="AO226" s="179"/>
      <c r="AP226" s="179"/>
      <c r="AQ226" s="179"/>
      <c r="AR226" s="179"/>
      <c r="AS226" s="179"/>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179"/>
      <c r="CT226" s="2"/>
      <c r="CU226" s="2"/>
      <c r="CV226" s="2"/>
    </row>
    <row r="227" spans="1:100">
      <c r="A227" s="179"/>
      <c r="B227" s="179"/>
      <c r="C227" s="179"/>
      <c r="D227" s="179"/>
      <c r="E227" s="120"/>
      <c r="F227" s="120"/>
      <c r="G227" s="218"/>
      <c r="H227" s="224"/>
      <c r="I227" s="224"/>
      <c r="J227" s="218"/>
      <c r="K227" s="120"/>
      <c r="L227" s="5"/>
      <c r="M227" s="5"/>
      <c r="N227" s="120"/>
      <c r="O227" s="5"/>
      <c r="P227" s="120"/>
      <c r="Q227" s="120"/>
      <c r="R227" s="120"/>
      <c r="U227" s="120"/>
      <c r="V227" s="120"/>
      <c r="W227" s="120"/>
      <c r="X227" s="179"/>
      <c r="Y227" s="179"/>
      <c r="Z227" s="179"/>
      <c r="AA227" s="179"/>
      <c r="AB227" s="209"/>
      <c r="AC227" s="179"/>
      <c r="AD227" s="179"/>
      <c r="AE227" s="179"/>
      <c r="AF227" s="179"/>
      <c r="AG227" s="179"/>
      <c r="AH227" s="179"/>
      <c r="AI227" s="179"/>
      <c r="AJ227" s="179"/>
      <c r="AK227" s="179"/>
      <c r="AL227" s="179"/>
      <c r="AM227" s="179"/>
      <c r="AN227" s="179"/>
      <c r="AO227" s="179"/>
      <c r="AP227" s="179"/>
      <c r="AQ227" s="179"/>
      <c r="AR227" s="179"/>
      <c r="AS227" s="179"/>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179"/>
      <c r="CT227" s="2"/>
      <c r="CU227" s="2"/>
      <c r="CV227" s="2"/>
    </row>
    <row r="228" spans="1:100">
      <c r="A228" s="179"/>
      <c r="B228" s="179"/>
      <c r="C228" s="179"/>
      <c r="D228" s="179"/>
      <c r="E228" s="120"/>
      <c r="F228" s="120"/>
      <c r="G228" s="218"/>
      <c r="H228" s="224"/>
      <c r="I228" s="224"/>
      <c r="J228" s="218"/>
      <c r="K228" s="120"/>
      <c r="L228" s="5"/>
      <c r="M228" s="5"/>
      <c r="N228" s="120"/>
      <c r="O228" s="5"/>
      <c r="P228" s="120"/>
      <c r="Q228" s="120"/>
      <c r="R228" s="120"/>
      <c r="U228" s="120"/>
      <c r="V228" s="120"/>
      <c r="W228" s="120"/>
      <c r="X228" s="179"/>
      <c r="Y228" s="179"/>
      <c r="Z228" s="179"/>
      <c r="AA228" s="179"/>
      <c r="AB228" s="209"/>
      <c r="AC228" s="179"/>
      <c r="AD228" s="179"/>
      <c r="AE228" s="179"/>
      <c r="AF228" s="179"/>
      <c r="AG228" s="179"/>
      <c r="AH228" s="179"/>
      <c r="AI228" s="179"/>
      <c r="AJ228" s="179"/>
      <c r="AK228" s="179"/>
      <c r="AL228" s="179"/>
      <c r="AM228" s="179"/>
      <c r="AN228" s="179"/>
      <c r="AO228" s="179"/>
      <c r="AP228" s="179"/>
      <c r="AQ228" s="179"/>
      <c r="AR228" s="179"/>
      <c r="AS228" s="179"/>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179"/>
      <c r="CT228" s="2"/>
      <c r="CU228" s="2"/>
      <c r="CV228" s="2"/>
    </row>
    <row r="229" spans="1:100">
      <c r="A229" s="179"/>
      <c r="B229" s="179"/>
      <c r="C229" s="179"/>
      <c r="D229" s="179"/>
      <c r="E229" s="120"/>
      <c r="F229" s="120"/>
      <c r="G229" s="218"/>
      <c r="H229" s="224"/>
      <c r="I229" s="224"/>
      <c r="J229" s="218"/>
      <c r="K229" s="120"/>
      <c r="L229" s="5"/>
      <c r="M229" s="5"/>
      <c r="N229" s="120"/>
      <c r="O229" s="5"/>
      <c r="P229" s="120"/>
      <c r="Q229" s="120"/>
      <c r="R229" s="120"/>
      <c r="U229" s="120"/>
      <c r="V229" s="120"/>
      <c r="W229" s="120"/>
      <c r="X229" s="179"/>
      <c r="Y229" s="179"/>
      <c r="Z229" s="179"/>
      <c r="AA229" s="179"/>
      <c r="AB229" s="209"/>
      <c r="AC229" s="179"/>
      <c r="AD229" s="179"/>
      <c r="AE229" s="179"/>
      <c r="AF229" s="179"/>
      <c r="AG229" s="179"/>
      <c r="AH229" s="179"/>
      <c r="AI229" s="179"/>
      <c r="AJ229" s="179"/>
      <c r="AK229" s="179"/>
      <c r="AL229" s="179"/>
      <c r="AM229" s="179"/>
      <c r="AN229" s="179"/>
      <c r="AO229" s="179"/>
      <c r="AP229" s="179"/>
      <c r="AQ229" s="179"/>
      <c r="AR229" s="179"/>
      <c r="AS229" s="179"/>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179"/>
      <c r="CT229" s="2"/>
      <c r="CU229" s="2"/>
      <c r="CV229" s="2"/>
    </row>
    <row r="230" spans="1:100">
      <c r="A230" s="95"/>
      <c r="B230" s="95"/>
      <c r="C230" s="95"/>
      <c r="D230" s="95"/>
      <c r="E230" s="125"/>
      <c r="N230" s="125"/>
      <c r="P230" s="125"/>
      <c r="Q230" s="125"/>
      <c r="R230" s="125"/>
      <c r="U230" s="120"/>
      <c r="V230" s="120"/>
      <c r="W230" s="120"/>
      <c r="X230" s="95"/>
      <c r="Y230" s="95"/>
      <c r="Z230" s="95"/>
      <c r="AA230" s="95"/>
      <c r="AC230" s="95"/>
      <c r="AD230" s="95"/>
      <c r="AE230" s="95"/>
      <c r="AF230" s="95"/>
      <c r="AG230" s="95"/>
      <c r="AH230" s="95"/>
      <c r="AI230" s="95"/>
      <c r="AJ230" s="95"/>
      <c r="AK230" s="95"/>
      <c r="AL230" s="95"/>
      <c r="AM230" s="95"/>
      <c r="AN230" s="95"/>
      <c r="AO230" s="95"/>
      <c r="AP230" s="95"/>
      <c r="AQ230" s="95"/>
      <c r="AR230" s="95"/>
      <c r="AS230" s="95"/>
      <c r="CS230" s="179">
        <f t="shared" ref="CS230:CS256" si="29">SUM(A230:CQ230)</f>
        <v>0</v>
      </c>
    </row>
    <row r="231" spans="1:100">
      <c r="A231" s="95"/>
      <c r="B231" s="95"/>
      <c r="C231" s="95"/>
      <c r="D231" s="95"/>
      <c r="E231" s="125"/>
      <c r="N231" s="125"/>
      <c r="P231" s="125"/>
      <c r="Q231" s="125"/>
      <c r="R231" s="125"/>
      <c r="U231" s="120"/>
      <c r="V231" s="120"/>
      <c r="W231" s="120"/>
      <c r="X231" s="95"/>
      <c r="Y231" s="95"/>
      <c r="Z231" s="95"/>
      <c r="AA231" s="95"/>
      <c r="AC231" s="95"/>
      <c r="AD231" s="95"/>
      <c r="AE231" s="95"/>
      <c r="AF231" s="95"/>
      <c r="AG231" s="95"/>
      <c r="AH231" s="95"/>
      <c r="AI231" s="95"/>
      <c r="AJ231" s="95"/>
      <c r="AK231" s="95"/>
      <c r="AL231" s="95"/>
      <c r="AM231" s="95"/>
      <c r="AN231" s="95"/>
      <c r="AO231" s="95"/>
      <c r="AP231" s="95"/>
      <c r="AQ231" s="95"/>
      <c r="AR231" s="95"/>
      <c r="AS231" s="95"/>
      <c r="CS231" s="179">
        <f t="shared" si="29"/>
        <v>0</v>
      </c>
    </row>
    <row r="232" spans="1:100">
      <c r="A232" s="95"/>
      <c r="B232" s="95"/>
      <c r="C232" s="95"/>
      <c r="D232" s="95"/>
      <c r="E232" s="125"/>
      <c r="N232" s="125"/>
      <c r="P232" s="125"/>
      <c r="Q232" s="125"/>
      <c r="R232" s="125"/>
      <c r="U232" s="120"/>
      <c r="V232" s="120"/>
      <c r="W232" s="120"/>
      <c r="X232" s="95"/>
      <c r="Y232" s="95"/>
      <c r="Z232" s="95"/>
      <c r="AA232" s="95"/>
      <c r="AC232" s="95"/>
      <c r="AD232" s="95"/>
      <c r="AE232" s="95"/>
      <c r="AF232" s="95"/>
      <c r="AG232" s="95"/>
      <c r="AH232" s="95"/>
      <c r="AI232" s="95"/>
      <c r="AJ232" s="95"/>
      <c r="AK232" s="95"/>
      <c r="AL232" s="95"/>
      <c r="AM232" s="95"/>
      <c r="AN232" s="95"/>
      <c r="AO232" s="95"/>
      <c r="AP232" s="95"/>
      <c r="AQ232" s="95"/>
      <c r="AR232" s="95"/>
      <c r="AS232" s="95"/>
      <c r="CS232" s="179">
        <f t="shared" si="29"/>
        <v>0</v>
      </c>
    </row>
    <row r="233" spans="1:100">
      <c r="A233" s="95"/>
      <c r="B233" s="95"/>
      <c r="C233" s="95"/>
      <c r="D233" s="95"/>
      <c r="E233" s="125"/>
      <c r="N233" s="125"/>
      <c r="P233" s="125"/>
      <c r="Q233" s="125"/>
      <c r="R233" s="125"/>
      <c r="U233" s="120"/>
      <c r="V233" s="120"/>
      <c r="W233" s="120"/>
      <c r="X233" s="95"/>
      <c r="Y233" s="95"/>
      <c r="Z233" s="95"/>
      <c r="AA233" s="95"/>
      <c r="AC233" s="95"/>
      <c r="AD233" s="95"/>
      <c r="AE233" s="95"/>
      <c r="AF233" s="95"/>
      <c r="AG233" s="95"/>
      <c r="AH233" s="95"/>
      <c r="AI233" s="95"/>
      <c r="AJ233" s="95"/>
      <c r="AK233" s="95"/>
      <c r="AL233" s="95"/>
      <c r="AM233" s="95"/>
      <c r="AN233" s="95"/>
      <c r="AO233" s="95"/>
      <c r="AP233" s="95"/>
      <c r="AQ233" s="95"/>
      <c r="AR233" s="95"/>
      <c r="AS233" s="95"/>
      <c r="CS233" s="179">
        <f t="shared" si="29"/>
        <v>0</v>
      </c>
    </row>
    <row r="234" spans="1:100">
      <c r="A234" s="95"/>
      <c r="B234" s="95"/>
      <c r="C234" s="95"/>
      <c r="D234" s="95"/>
      <c r="E234" s="125"/>
      <c r="N234" s="125"/>
      <c r="P234" s="125"/>
      <c r="Q234" s="125"/>
      <c r="R234" s="125"/>
      <c r="U234" s="120"/>
      <c r="V234" s="120"/>
      <c r="W234" s="120"/>
      <c r="X234" s="95"/>
      <c r="Y234" s="95"/>
      <c r="Z234" s="95"/>
      <c r="AA234" s="95"/>
      <c r="AC234" s="95"/>
      <c r="AD234" s="95"/>
      <c r="AE234" s="95"/>
      <c r="AF234" s="95"/>
      <c r="AG234" s="95"/>
      <c r="AH234" s="95"/>
      <c r="AI234" s="95"/>
      <c r="AJ234" s="95"/>
      <c r="AK234" s="95"/>
      <c r="AL234" s="95"/>
      <c r="AM234" s="95"/>
      <c r="AN234" s="95"/>
      <c r="AO234" s="95"/>
      <c r="AP234" s="95"/>
      <c r="AQ234" s="95"/>
      <c r="AR234" s="95"/>
      <c r="AS234" s="95"/>
      <c r="CS234" s="179">
        <f t="shared" si="29"/>
        <v>0</v>
      </c>
    </row>
    <row r="235" spans="1:100">
      <c r="A235" s="95"/>
      <c r="B235" s="95"/>
      <c r="C235" s="95"/>
      <c r="D235" s="95"/>
      <c r="E235" s="125"/>
      <c r="N235" s="125"/>
      <c r="P235" s="125"/>
      <c r="Q235" s="125"/>
      <c r="R235" s="125"/>
      <c r="U235" s="120"/>
      <c r="V235" s="120"/>
      <c r="W235" s="120"/>
      <c r="X235" s="95"/>
      <c r="Y235" s="95"/>
      <c r="Z235" s="95"/>
      <c r="AA235" s="95"/>
      <c r="AC235" s="95"/>
      <c r="AD235" s="95"/>
      <c r="AE235" s="95"/>
      <c r="AF235" s="95"/>
      <c r="AG235" s="95"/>
      <c r="AH235" s="95"/>
      <c r="AI235" s="95"/>
      <c r="AJ235" s="95"/>
      <c r="AK235" s="95"/>
      <c r="AL235" s="95"/>
      <c r="AM235" s="95"/>
      <c r="AN235" s="95"/>
      <c r="AO235" s="95"/>
      <c r="AP235" s="95"/>
      <c r="AQ235" s="95"/>
      <c r="AR235" s="95"/>
      <c r="AS235" s="95"/>
      <c r="CS235" s="179">
        <f t="shared" si="29"/>
        <v>0</v>
      </c>
    </row>
    <row r="236" spans="1:100">
      <c r="A236" s="95"/>
      <c r="B236" s="95"/>
      <c r="C236" s="95"/>
      <c r="D236" s="95"/>
      <c r="E236" s="125"/>
      <c r="N236" s="125"/>
      <c r="P236" s="125"/>
      <c r="Q236" s="125"/>
      <c r="R236" s="125"/>
      <c r="U236" s="120"/>
      <c r="V236" s="120"/>
      <c r="W236" s="120"/>
      <c r="X236" s="95"/>
      <c r="Y236" s="95"/>
      <c r="Z236" s="95"/>
      <c r="AA236" s="95"/>
      <c r="AC236" s="95"/>
      <c r="AD236" s="95"/>
      <c r="AE236" s="95"/>
      <c r="AF236" s="95"/>
      <c r="AG236" s="95"/>
      <c r="AH236" s="95"/>
      <c r="AI236" s="95"/>
      <c r="AJ236" s="95"/>
      <c r="AK236" s="95"/>
      <c r="AL236" s="95"/>
      <c r="AM236" s="95"/>
      <c r="AN236" s="95"/>
      <c r="AO236" s="95"/>
      <c r="AP236" s="95"/>
      <c r="AQ236" s="95"/>
      <c r="AR236" s="95"/>
      <c r="AS236" s="95"/>
      <c r="CS236" s="179">
        <f t="shared" si="29"/>
        <v>0</v>
      </c>
    </row>
    <row r="237" spans="1:100">
      <c r="A237" s="95"/>
      <c r="B237" s="95"/>
      <c r="C237" s="95"/>
      <c r="D237" s="95"/>
      <c r="E237" s="125"/>
      <c r="N237" s="125"/>
      <c r="P237" s="125"/>
      <c r="Q237" s="125"/>
      <c r="R237" s="125"/>
      <c r="U237" s="120"/>
      <c r="V237" s="120"/>
      <c r="W237" s="120"/>
      <c r="X237" s="95"/>
      <c r="Y237" s="95"/>
      <c r="Z237" s="95"/>
      <c r="AA237" s="95"/>
      <c r="AC237" s="95"/>
      <c r="AD237" s="95"/>
      <c r="AE237" s="95"/>
      <c r="AF237" s="95"/>
      <c r="AG237" s="95"/>
      <c r="AH237" s="95"/>
      <c r="AI237" s="95"/>
      <c r="AJ237" s="95"/>
      <c r="AK237" s="95"/>
      <c r="AL237" s="95"/>
      <c r="AM237" s="95"/>
      <c r="AN237" s="95"/>
      <c r="AO237" s="95"/>
      <c r="AP237" s="95"/>
      <c r="AQ237" s="95"/>
      <c r="AR237" s="95"/>
      <c r="AS237" s="95"/>
      <c r="CS237" s="179">
        <f t="shared" si="29"/>
        <v>0</v>
      </c>
    </row>
    <row r="238" spans="1:100">
      <c r="A238" s="95"/>
      <c r="B238" s="95"/>
      <c r="C238" s="95"/>
      <c r="D238" s="95"/>
      <c r="E238" s="125"/>
      <c r="N238" s="125"/>
      <c r="P238" s="125"/>
      <c r="Q238" s="125"/>
      <c r="R238" s="125"/>
      <c r="U238" s="120"/>
      <c r="V238" s="120"/>
      <c r="W238" s="120"/>
      <c r="X238" s="95"/>
      <c r="Y238" s="95"/>
      <c r="Z238" s="95"/>
      <c r="AA238" s="95"/>
      <c r="AC238" s="95"/>
      <c r="AD238" s="95"/>
      <c r="AE238" s="95"/>
      <c r="AF238" s="95"/>
      <c r="AG238" s="95"/>
      <c r="AH238" s="95"/>
      <c r="AI238" s="95"/>
      <c r="AJ238" s="95"/>
      <c r="AK238" s="95"/>
      <c r="AL238" s="95"/>
      <c r="AM238" s="95"/>
      <c r="AN238" s="95"/>
      <c r="AO238" s="95"/>
      <c r="AP238" s="95"/>
      <c r="AQ238" s="95"/>
      <c r="AR238" s="95"/>
      <c r="AS238" s="95"/>
      <c r="CS238" s="179">
        <f t="shared" si="29"/>
        <v>0</v>
      </c>
    </row>
    <row r="239" spans="1:100">
      <c r="A239" s="95"/>
      <c r="B239" s="95"/>
      <c r="C239" s="95"/>
      <c r="D239" s="95"/>
      <c r="E239" s="125"/>
      <c r="N239" s="125"/>
      <c r="P239" s="125"/>
      <c r="Q239" s="125"/>
      <c r="R239" s="125"/>
      <c r="U239" s="120"/>
      <c r="V239" s="120"/>
      <c r="W239" s="120"/>
      <c r="X239" s="95"/>
      <c r="Y239" s="95"/>
      <c r="Z239" s="95"/>
      <c r="AA239" s="95"/>
      <c r="AC239" s="95"/>
      <c r="AD239" s="95"/>
      <c r="AE239" s="95"/>
      <c r="AF239" s="95"/>
      <c r="AG239" s="95"/>
      <c r="AH239" s="95"/>
      <c r="AI239" s="95"/>
      <c r="AJ239" s="95"/>
      <c r="AK239" s="95"/>
      <c r="AL239" s="95"/>
      <c r="AM239" s="95"/>
      <c r="AN239" s="95"/>
      <c r="AO239" s="95"/>
      <c r="AP239" s="95"/>
      <c r="AQ239" s="95"/>
      <c r="AR239" s="95"/>
      <c r="AS239" s="95"/>
      <c r="CS239" s="179">
        <f t="shared" si="29"/>
        <v>0</v>
      </c>
    </row>
    <row r="240" spans="1:100">
      <c r="A240" s="95"/>
      <c r="B240" s="95"/>
      <c r="C240" s="95"/>
      <c r="D240" s="95"/>
      <c r="E240" s="125"/>
      <c r="N240" s="125"/>
      <c r="P240" s="125"/>
      <c r="Q240" s="125"/>
      <c r="R240" s="125"/>
      <c r="U240" s="120"/>
      <c r="V240" s="120"/>
      <c r="W240" s="120"/>
      <c r="X240" s="95"/>
      <c r="Y240" s="95"/>
      <c r="Z240" s="95"/>
      <c r="AA240" s="95"/>
      <c r="AC240" s="95"/>
      <c r="AD240" s="95"/>
      <c r="AE240" s="95"/>
      <c r="AF240" s="95"/>
      <c r="AG240" s="95"/>
      <c r="AH240" s="95"/>
      <c r="AI240" s="95"/>
      <c r="AJ240" s="95"/>
      <c r="AK240" s="95"/>
      <c r="AL240" s="95"/>
      <c r="AM240" s="95"/>
      <c r="AN240" s="95"/>
      <c r="AO240" s="95"/>
      <c r="AP240" s="95"/>
      <c r="AQ240" s="95"/>
      <c r="AR240" s="95"/>
      <c r="AS240" s="95"/>
      <c r="CS240" s="179">
        <f t="shared" si="29"/>
        <v>0</v>
      </c>
    </row>
    <row r="241" spans="1:97">
      <c r="A241" s="95"/>
      <c r="B241" s="95"/>
      <c r="C241" s="95"/>
      <c r="D241" s="95"/>
      <c r="E241" s="125"/>
      <c r="N241" s="125"/>
      <c r="P241" s="125"/>
      <c r="Q241" s="125"/>
      <c r="R241" s="125"/>
      <c r="U241" s="120"/>
      <c r="V241" s="120"/>
      <c r="W241" s="120"/>
      <c r="X241" s="95"/>
      <c r="Y241" s="95"/>
      <c r="Z241" s="95"/>
      <c r="AA241" s="95"/>
      <c r="AC241" s="95"/>
      <c r="AD241" s="95"/>
      <c r="AE241" s="95"/>
      <c r="AF241" s="95"/>
      <c r="AG241" s="95"/>
      <c r="AH241" s="95"/>
      <c r="AI241" s="95"/>
      <c r="AJ241" s="95"/>
      <c r="AK241" s="95"/>
      <c r="AL241" s="95"/>
      <c r="AM241" s="95"/>
      <c r="AN241" s="95"/>
      <c r="AO241" s="95"/>
      <c r="AP241" s="95"/>
      <c r="AQ241" s="95"/>
      <c r="AR241" s="95"/>
      <c r="AS241" s="95"/>
      <c r="CS241" s="179">
        <f t="shared" si="29"/>
        <v>0</v>
      </c>
    </row>
    <row r="242" spans="1:97">
      <c r="A242" s="95"/>
      <c r="B242" s="95"/>
      <c r="C242" s="95"/>
      <c r="D242" s="95"/>
      <c r="E242" s="125"/>
      <c r="N242" s="125"/>
      <c r="P242" s="125"/>
      <c r="Q242" s="125"/>
      <c r="R242" s="125"/>
      <c r="U242" s="120"/>
      <c r="V242" s="120"/>
      <c r="W242" s="120"/>
      <c r="X242" s="95"/>
      <c r="Y242" s="95"/>
      <c r="Z242" s="95"/>
      <c r="AA242" s="95"/>
      <c r="AC242" s="95"/>
      <c r="AD242" s="95"/>
      <c r="AE242" s="95"/>
      <c r="AF242" s="95"/>
      <c r="AG242" s="95"/>
      <c r="AH242" s="95"/>
      <c r="AI242" s="95"/>
      <c r="AJ242" s="95"/>
      <c r="AK242" s="95"/>
      <c r="AL242" s="95"/>
      <c r="AM242" s="95"/>
      <c r="AN242" s="95"/>
      <c r="AO242" s="95"/>
      <c r="AP242" s="95"/>
      <c r="AQ242" s="95"/>
      <c r="AR242" s="95"/>
      <c r="AS242" s="95"/>
      <c r="CS242" s="179">
        <f t="shared" si="29"/>
        <v>0</v>
      </c>
    </row>
    <row r="243" spans="1:97">
      <c r="A243" s="95"/>
      <c r="B243" s="95"/>
      <c r="C243" s="95"/>
      <c r="D243" s="95"/>
      <c r="E243" s="125"/>
      <c r="N243" s="125"/>
      <c r="P243" s="125"/>
      <c r="Q243" s="125"/>
      <c r="R243" s="125"/>
      <c r="U243" s="120"/>
      <c r="V243" s="120"/>
      <c r="W243" s="120"/>
      <c r="X243" s="95"/>
      <c r="Y243" s="95"/>
      <c r="Z243" s="95"/>
      <c r="AA243" s="95"/>
      <c r="AC243" s="95"/>
      <c r="AD243" s="95"/>
      <c r="AE243" s="95"/>
      <c r="AF243" s="95"/>
      <c r="AG243" s="95"/>
      <c r="AH243" s="95"/>
      <c r="AI243" s="95"/>
      <c r="AJ243" s="95"/>
      <c r="AK243" s="95"/>
      <c r="AL243" s="95"/>
      <c r="AM243" s="95"/>
      <c r="AN243" s="95"/>
      <c r="AO243" s="95"/>
      <c r="AP243" s="95"/>
      <c r="AQ243" s="95"/>
      <c r="AR243" s="95"/>
      <c r="AS243" s="95"/>
      <c r="CS243" s="179">
        <f t="shared" si="29"/>
        <v>0</v>
      </c>
    </row>
    <row r="244" spans="1:97">
      <c r="A244" s="95"/>
      <c r="B244" s="95"/>
      <c r="C244" s="95"/>
      <c r="D244" s="95"/>
      <c r="E244" s="125"/>
      <c r="N244" s="125"/>
      <c r="P244" s="125"/>
      <c r="Q244" s="125"/>
      <c r="R244" s="125"/>
      <c r="U244" s="120"/>
      <c r="V244" s="120"/>
      <c r="W244" s="120"/>
      <c r="X244" s="95"/>
      <c r="Y244" s="95"/>
      <c r="Z244" s="95"/>
      <c r="AA244" s="95"/>
      <c r="AC244" s="95"/>
      <c r="AD244" s="95"/>
      <c r="AE244" s="95"/>
      <c r="AF244" s="95"/>
      <c r="AG244" s="95"/>
      <c r="AH244" s="95"/>
      <c r="AI244" s="95"/>
      <c r="AJ244" s="95"/>
      <c r="AK244" s="95"/>
      <c r="AL244" s="95"/>
      <c r="AM244" s="95"/>
      <c r="AN244" s="95"/>
      <c r="AO244" s="95"/>
      <c r="AP244" s="95"/>
      <c r="AQ244" s="95"/>
      <c r="AR244" s="95"/>
      <c r="AS244" s="95"/>
      <c r="CS244" s="179">
        <f t="shared" si="29"/>
        <v>0</v>
      </c>
    </row>
    <row r="245" spans="1:97">
      <c r="A245" s="95"/>
      <c r="B245" s="95"/>
      <c r="C245" s="95"/>
      <c r="D245" s="95"/>
      <c r="E245" s="125"/>
      <c r="N245" s="125"/>
      <c r="P245" s="125"/>
      <c r="Q245" s="125"/>
      <c r="R245" s="125"/>
      <c r="U245" s="120"/>
      <c r="V245" s="120"/>
      <c r="W245" s="120"/>
      <c r="X245" s="95"/>
      <c r="Y245" s="95"/>
      <c r="Z245" s="95"/>
      <c r="AA245" s="95"/>
      <c r="AC245" s="95"/>
      <c r="AD245" s="95"/>
      <c r="AE245" s="95"/>
      <c r="AF245" s="95"/>
      <c r="AG245" s="95"/>
      <c r="AH245" s="95"/>
      <c r="AI245" s="95"/>
      <c r="AJ245" s="95"/>
      <c r="AK245" s="95"/>
      <c r="AL245" s="95"/>
      <c r="AM245" s="95"/>
      <c r="AN245" s="95"/>
      <c r="AO245" s="95"/>
      <c r="AP245" s="95"/>
      <c r="AQ245" s="95"/>
      <c r="AR245" s="95"/>
      <c r="AS245" s="95"/>
      <c r="CS245" s="179">
        <f t="shared" si="29"/>
        <v>0</v>
      </c>
    </row>
    <row r="246" spans="1:97">
      <c r="A246" s="95"/>
      <c r="B246" s="95"/>
      <c r="C246" s="95"/>
      <c r="D246" s="95"/>
      <c r="E246" s="125"/>
      <c r="N246" s="125"/>
      <c r="P246" s="125"/>
      <c r="Q246" s="125"/>
      <c r="R246" s="125"/>
      <c r="U246" s="120"/>
      <c r="V246" s="120"/>
      <c r="W246" s="120"/>
      <c r="X246" s="95"/>
      <c r="Y246" s="95"/>
      <c r="Z246" s="95"/>
      <c r="AA246" s="95"/>
      <c r="AC246" s="95"/>
      <c r="AD246" s="95"/>
      <c r="AE246" s="95"/>
      <c r="AF246" s="95"/>
      <c r="AG246" s="95"/>
      <c r="AH246" s="95"/>
      <c r="AI246" s="95"/>
      <c r="AJ246" s="95"/>
      <c r="AK246" s="95"/>
      <c r="AL246" s="95"/>
      <c r="AM246" s="95"/>
      <c r="AN246" s="95"/>
      <c r="AO246" s="95"/>
      <c r="AP246" s="95"/>
      <c r="AQ246" s="95"/>
      <c r="AR246" s="95"/>
      <c r="AS246" s="95"/>
      <c r="CS246" s="179">
        <f t="shared" si="29"/>
        <v>0</v>
      </c>
    </row>
    <row r="247" spans="1:97">
      <c r="A247" s="95"/>
      <c r="B247" s="95"/>
      <c r="C247" s="95"/>
      <c r="D247" s="95"/>
      <c r="E247" s="125"/>
      <c r="N247" s="125"/>
      <c r="P247" s="125"/>
      <c r="Q247" s="125"/>
      <c r="R247" s="125"/>
      <c r="U247" s="120"/>
      <c r="V247" s="120"/>
      <c r="W247" s="120"/>
      <c r="X247" s="95"/>
      <c r="Y247" s="95"/>
      <c r="Z247" s="95"/>
      <c r="AA247" s="95"/>
      <c r="AC247" s="95"/>
      <c r="AD247" s="95"/>
      <c r="AE247" s="95"/>
      <c r="AF247" s="95"/>
      <c r="AG247" s="95"/>
      <c r="AH247" s="95"/>
      <c r="AI247" s="95"/>
      <c r="AJ247" s="95"/>
      <c r="AK247" s="95"/>
      <c r="AL247" s="95"/>
      <c r="AM247" s="95"/>
      <c r="AN247" s="95"/>
      <c r="AO247" s="95"/>
      <c r="AP247" s="95"/>
      <c r="AQ247" s="95"/>
      <c r="AR247" s="95"/>
      <c r="AS247" s="95"/>
      <c r="CS247" s="179">
        <f t="shared" si="29"/>
        <v>0</v>
      </c>
    </row>
    <row r="248" spans="1:97">
      <c r="A248" s="95"/>
      <c r="B248" s="95"/>
      <c r="C248" s="95"/>
      <c r="D248" s="95"/>
      <c r="E248" s="125"/>
      <c r="N248" s="125"/>
      <c r="P248" s="125"/>
      <c r="Q248" s="125"/>
      <c r="R248" s="125"/>
      <c r="U248" s="120"/>
      <c r="V248" s="120"/>
      <c r="W248" s="120"/>
      <c r="X248" s="95"/>
      <c r="Y248" s="95"/>
      <c r="Z248" s="95"/>
      <c r="AA248" s="95"/>
      <c r="AC248" s="95"/>
      <c r="AD248" s="95"/>
      <c r="AE248" s="95"/>
      <c r="AF248" s="95"/>
      <c r="AG248" s="95"/>
      <c r="AH248" s="95"/>
      <c r="AI248" s="95"/>
      <c r="AJ248" s="95"/>
      <c r="AK248" s="95"/>
      <c r="AL248" s="95"/>
      <c r="AM248" s="95"/>
      <c r="AN248" s="95"/>
      <c r="AO248" s="95"/>
      <c r="AP248" s="95"/>
      <c r="AQ248" s="95"/>
      <c r="AR248" s="95"/>
      <c r="AS248" s="95"/>
      <c r="CS248" s="179">
        <f t="shared" si="29"/>
        <v>0</v>
      </c>
    </row>
    <row r="249" spans="1:97">
      <c r="A249" s="95"/>
      <c r="B249" s="95"/>
      <c r="C249" s="95"/>
      <c r="D249" s="95"/>
      <c r="E249" s="125"/>
      <c r="N249" s="125"/>
      <c r="P249" s="125"/>
      <c r="Q249" s="125"/>
      <c r="R249" s="125"/>
      <c r="U249" s="120"/>
      <c r="V249" s="120"/>
      <c r="W249" s="120"/>
      <c r="X249" s="95"/>
      <c r="Y249" s="95"/>
      <c r="Z249" s="95"/>
      <c r="AA249" s="95"/>
      <c r="AC249" s="95"/>
      <c r="AD249" s="95"/>
      <c r="AE249" s="95"/>
      <c r="AF249" s="95"/>
      <c r="AG249" s="95"/>
      <c r="AH249" s="95"/>
      <c r="AI249" s="95"/>
      <c r="AJ249" s="95"/>
      <c r="AK249" s="95"/>
      <c r="AL249" s="95"/>
      <c r="AM249" s="95"/>
      <c r="AN249" s="95"/>
      <c r="AO249" s="95"/>
      <c r="AP249" s="95"/>
      <c r="AQ249" s="95"/>
      <c r="AR249" s="95"/>
      <c r="AS249" s="95"/>
      <c r="CS249" s="179">
        <f t="shared" si="29"/>
        <v>0</v>
      </c>
    </row>
    <row r="250" spans="1:97">
      <c r="A250" s="95"/>
      <c r="B250" s="95"/>
      <c r="C250" s="95"/>
      <c r="D250" s="95"/>
      <c r="E250" s="125"/>
      <c r="N250" s="125"/>
      <c r="P250" s="125"/>
      <c r="Q250" s="125"/>
      <c r="R250" s="125"/>
      <c r="U250" s="120"/>
      <c r="V250" s="120"/>
      <c r="W250" s="120"/>
      <c r="X250" s="95"/>
      <c r="Y250" s="95"/>
      <c r="Z250" s="95"/>
      <c r="AA250" s="95"/>
      <c r="AC250" s="95"/>
      <c r="AD250" s="95"/>
      <c r="AE250" s="95"/>
      <c r="AF250" s="95"/>
      <c r="AG250" s="95"/>
      <c r="AH250" s="95"/>
      <c r="AI250" s="95"/>
      <c r="AJ250" s="95"/>
      <c r="AK250" s="95"/>
      <c r="AL250" s="95"/>
      <c r="AM250" s="95"/>
      <c r="AN250" s="95"/>
      <c r="AO250" s="95"/>
      <c r="AP250" s="95"/>
      <c r="AQ250" s="95"/>
      <c r="AR250" s="95"/>
      <c r="AS250" s="95"/>
      <c r="CS250" s="179">
        <f t="shared" si="29"/>
        <v>0</v>
      </c>
    </row>
    <row r="251" spans="1:97">
      <c r="A251" s="95"/>
      <c r="B251" s="95"/>
      <c r="C251" s="95"/>
      <c r="D251" s="95"/>
      <c r="E251" s="125"/>
      <c r="N251" s="125"/>
      <c r="P251" s="125"/>
      <c r="Q251" s="125"/>
      <c r="R251" s="125"/>
      <c r="U251" s="120"/>
      <c r="V251" s="120"/>
      <c r="W251" s="120"/>
      <c r="X251" s="95"/>
      <c r="Y251" s="95"/>
      <c r="Z251" s="95"/>
      <c r="AA251" s="95"/>
      <c r="AC251" s="95"/>
      <c r="AD251" s="95"/>
      <c r="AE251" s="95"/>
      <c r="AF251" s="95"/>
      <c r="AG251" s="95"/>
      <c r="AH251" s="95"/>
      <c r="AI251" s="95"/>
      <c r="AJ251" s="95"/>
      <c r="AK251" s="95"/>
      <c r="AL251" s="95"/>
      <c r="AM251" s="95"/>
      <c r="AN251" s="95"/>
      <c r="AO251" s="95"/>
      <c r="AP251" s="95"/>
      <c r="AQ251" s="95"/>
      <c r="AR251" s="95"/>
      <c r="AS251" s="95"/>
      <c r="CS251" s="179">
        <f t="shared" si="29"/>
        <v>0</v>
      </c>
    </row>
    <row r="252" spans="1:97">
      <c r="A252" s="95"/>
      <c r="B252" s="95"/>
      <c r="C252" s="95"/>
      <c r="D252" s="95"/>
      <c r="E252" s="125"/>
      <c r="N252" s="125"/>
      <c r="P252" s="125"/>
      <c r="Q252" s="125"/>
      <c r="R252" s="125"/>
      <c r="U252" s="120"/>
      <c r="V252" s="120"/>
      <c r="W252" s="120"/>
      <c r="X252" s="95"/>
      <c r="Y252" s="95"/>
      <c r="Z252" s="95"/>
      <c r="AA252" s="95"/>
      <c r="AC252" s="95"/>
      <c r="AD252" s="95"/>
      <c r="AE252" s="95"/>
      <c r="AF252" s="95"/>
      <c r="AG252" s="95"/>
      <c r="AH252" s="95"/>
      <c r="AI252" s="95"/>
      <c r="AJ252" s="95"/>
      <c r="AK252" s="95"/>
      <c r="AL252" s="95"/>
      <c r="AM252" s="95"/>
      <c r="AN252" s="95"/>
      <c r="AO252" s="95"/>
      <c r="AP252" s="95"/>
      <c r="AQ252" s="95"/>
      <c r="AR252" s="95"/>
      <c r="AS252" s="95"/>
      <c r="CS252" s="179">
        <f t="shared" si="29"/>
        <v>0</v>
      </c>
    </row>
    <row r="253" spans="1:97">
      <c r="A253" s="95"/>
      <c r="B253" s="95"/>
      <c r="C253" s="95"/>
      <c r="D253" s="95"/>
      <c r="E253" s="125"/>
      <c r="N253" s="125"/>
      <c r="P253" s="125"/>
      <c r="Q253" s="125"/>
      <c r="R253" s="125"/>
      <c r="U253" s="120"/>
      <c r="V253" s="120"/>
      <c r="W253" s="120"/>
      <c r="X253" s="95"/>
      <c r="Y253" s="95"/>
      <c r="Z253" s="95"/>
      <c r="AA253" s="95"/>
      <c r="AC253" s="95"/>
      <c r="AD253" s="95"/>
      <c r="AE253" s="95"/>
      <c r="AF253" s="95"/>
      <c r="AG253" s="95"/>
      <c r="AH253" s="95"/>
      <c r="AI253" s="95"/>
      <c r="AJ253" s="95"/>
      <c r="AK253" s="95"/>
      <c r="AL253" s="95"/>
      <c r="AM253" s="95"/>
      <c r="AN253" s="95"/>
      <c r="AO253" s="95"/>
      <c r="AP253" s="95"/>
      <c r="AQ253" s="95"/>
      <c r="AR253" s="95"/>
      <c r="AS253" s="95"/>
      <c r="CS253" s="179">
        <f t="shared" si="29"/>
        <v>0</v>
      </c>
    </row>
    <row r="254" spans="1:97">
      <c r="A254" s="95"/>
      <c r="B254" s="95"/>
      <c r="C254" s="95"/>
      <c r="D254" s="95"/>
      <c r="E254" s="125"/>
      <c r="N254" s="125"/>
      <c r="P254" s="125"/>
      <c r="Q254" s="125"/>
      <c r="R254" s="125"/>
      <c r="U254" s="120"/>
      <c r="V254" s="120"/>
      <c r="W254" s="120"/>
      <c r="X254" s="95"/>
      <c r="Y254" s="95"/>
      <c r="Z254" s="95"/>
      <c r="AA254" s="95"/>
      <c r="AC254" s="95"/>
      <c r="AD254" s="95"/>
      <c r="AE254" s="95"/>
      <c r="AF254" s="95"/>
      <c r="AG254" s="95"/>
      <c r="AH254" s="95"/>
      <c r="AI254" s="95"/>
      <c r="AJ254" s="95"/>
      <c r="AK254" s="95"/>
      <c r="AL254" s="95"/>
      <c r="AM254" s="95"/>
      <c r="AN254" s="95"/>
      <c r="AO254" s="95"/>
      <c r="AP254" s="95"/>
      <c r="AQ254" s="95"/>
      <c r="AR254" s="95"/>
      <c r="AS254" s="95"/>
      <c r="CS254" s="179">
        <f t="shared" si="29"/>
        <v>0</v>
      </c>
    </row>
    <row r="255" spans="1:97">
      <c r="A255" s="95"/>
      <c r="B255" s="95"/>
      <c r="C255" s="95"/>
      <c r="D255" s="95"/>
      <c r="E255" s="125"/>
      <c r="N255" s="125"/>
      <c r="P255" s="125"/>
      <c r="Q255" s="125"/>
      <c r="R255" s="125"/>
      <c r="U255" s="120"/>
      <c r="V255" s="120"/>
      <c r="W255" s="120"/>
      <c r="X255" s="95"/>
      <c r="Y255" s="95"/>
      <c r="Z255" s="95"/>
      <c r="AA255" s="95"/>
      <c r="AC255" s="95"/>
      <c r="AD255" s="95"/>
      <c r="AE255" s="95"/>
      <c r="AF255" s="95"/>
      <c r="AG255" s="95"/>
      <c r="AH255" s="95"/>
      <c r="AI255" s="95"/>
      <c r="AJ255" s="95"/>
      <c r="AK255" s="95"/>
      <c r="AL255" s="95"/>
      <c r="AM255" s="95"/>
      <c r="AN255" s="95"/>
      <c r="AO255" s="95"/>
      <c r="AP255" s="95"/>
      <c r="AQ255" s="95"/>
      <c r="AR255" s="95"/>
      <c r="AS255" s="95"/>
      <c r="CS255" s="179">
        <f t="shared" si="29"/>
        <v>0</v>
      </c>
    </row>
    <row r="256" spans="1:97">
      <c r="A256" s="95"/>
      <c r="B256" s="95"/>
      <c r="C256" s="95"/>
      <c r="D256" s="95"/>
      <c r="E256" s="125"/>
      <c r="N256" s="125"/>
      <c r="P256" s="125"/>
      <c r="Q256" s="125"/>
      <c r="R256" s="125"/>
      <c r="U256" s="120"/>
      <c r="V256" s="120"/>
      <c r="W256" s="120"/>
      <c r="X256" s="95"/>
      <c r="Y256" s="95"/>
      <c r="Z256" s="95"/>
      <c r="AA256" s="95"/>
      <c r="AC256" s="95"/>
      <c r="AD256" s="95"/>
      <c r="AE256" s="95"/>
      <c r="AF256" s="95"/>
      <c r="AG256" s="95"/>
      <c r="AH256" s="95"/>
      <c r="AI256" s="95"/>
      <c r="AJ256" s="95"/>
      <c r="AK256" s="95"/>
      <c r="AL256" s="95"/>
      <c r="AM256" s="95"/>
      <c r="AN256" s="95"/>
      <c r="AO256" s="95"/>
      <c r="AP256" s="95"/>
      <c r="AQ256" s="95"/>
      <c r="AR256" s="95"/>
      <c r="AS256" s="95"/>
      <c r="CS256" s="179">
        <f t="shared" si="29"/>
        <v>0</v>
      </c>
    </row>
    <row r="257" spans="1:45">
      <c r="A257" s="95"/>
      <c r="B257" s="95"/>
      <c r="C257" s="95"/>
      <c r="D257" s="95"/>
      <c r="E257" s="125"/>
      <c r="N257" s="125"/>
      <c r="P257" s="125"/>
      <c r="Q257" s="125"/>
      <c r="R257" s="125"/>
      <c r="U257" s="120"/>
      <c r="V257" s="120"/>
      <c r="W257" s="120"/>
      <c r="X257" s="95"/>
      <c r="Y257" s="95"/>
      <c r="Z257" s="95"/>
      <c r="AA257" s="95"/>
      <c r="AC257" s="95"/>
      <c r="AD257" s="95"/>
      <c r="AE257" s="95"/>
      <c r="AF257" s="95"/>
      <c r="AG257" s="95"/>
      <c r="AH257" s="95"/>
      <c r="AI257" s="95"/>
      <c r="AJ257" s="95"/>
      <c r="AK257" s="95"/>
      <c r="AL257" s="95"/>
      <c r="AM257" s="95"/>
      <c r="AN257" s="95"/>
      <c r="AO257" s="95"/>
      <c r="AP257" s="95"/>
      <c r="AQ257" s="95"/>
      <c r="AR257" s="95"/>
      <c r="AS257" s="95"/>
    </row>
    <row r="258" spans="1:45">
      <c r="A258" s="95"/>
      <c r="B258" s="95"/>
      <c r="C258" s="95"/>
      <c r="D258" s="95"/>
      <c r="E258" s="125"/>
      <c r="N258" s="125"/>
      <c r="P258" s="125"/>
      <c r="Q258" s="125"/>
      <c r="R258" s="125"/>
      <c r="U258" s="120"/>
      <c r="V258" s="120"/>
      <c r="W258" s="120"/>
      <c r="X258" s="95"/>
      <c r="Y258" s="95"/>
      <c r="Z258" s="95"/>
      <c r="AA258" s="95"/>
      <c r="AC258" s="95"/>
      <c r="AD258" s="95"/>
      <c r="AE258" s="95"/>
      <c r="AF258" s="95"/>
      <c r="AG258" s="95"/>
      <c r="AH258" s="95"/>
      <c r="AI258" s="95"/>
      <c r="AJ258" s="95"/>
      <c r="AK258" s="95"/>
      <c r="AL258" s="95"/>
      <c r="AM258" s="95"/>
      <c r="AN258" s="95"/>
      <c r="AO258" s="95"/>
      <c r="AP258" s="95"/>
      <c r="AQ258" s="95"/>
      <c r="AR258" s="95"/>
      <c r="AS258" s="95"/>
    </row>
    <row r="259" spans="1:45">
      <c r="A259" s="95"/>
      <c r="B259" s="95"/>
      <c r="C259" s="95"/>
      <c r="D259" s="95"/>
      <c r="E259" s="125"/>
      <c r="N259" s="125"/>
      <c r="P259" s="125"/>
      <c r="Q259" s="125"/>
      <c r="R259" s="125"/>
      <c r="U259" s="120"/>
      <c r="V259" s="120"/>
      <c r="W259" s="120"/>
      <c r="X259" s="95"/>
      <c r="Y259" s="95"/>
      <c r="Z259" s="95"/>
      <c r="AA259" s="95"/>
      <c r="AC259" s="95"/>
      <c r="AD259" s="95"/>
      <c r="AE259" s="95"/>
      <c r="AF259" s="95"/>
      <c r="AG259" s="95"/>
      <c r="AH259" s="95"/>
      <c r="AI259" s="95"/>
      <c r="AJ259" s="95"/>
      <c r="AK259" s="95"/>
      <c r="AL259" s="95"/>
      <c r="AM259" s="95"/>
      <c r="AN259" s="95"/>
      <c r="AO259" s="95"/>
      <c r="AP259" s="95"/>
      <c r="AQ259" s="95"/>
      <c r="AR259" s="95"/>
      <c r="AS259" s="95"/>
    </row>
    <row r="260" spans="1:45">
      <c r="A260" s="95"/>
      <c r="B260" s="95"/>
      <c r="C260" s="95"/>
      <c r="D260" s="95"/>
      <c r="E260" s="125"/>
      <c r="N260" s="125"/>
      <c r="P260" s="125"/>
      <c r="Q260" s="125"/>
      <c r="R260" s="125"/>
      <c r="U260" s="120"/>
      <c r="V260" s="120"/>
      <c r="W260" s="120"/>
      <c r="X260" s="95"/>
      <c r="Y260" s="95"/>
      <c r="Z260" s="95"/>
      <c r="AA260" s="95"/>
      <c r="AC260" s="95"/>
      <c r="AD260" s="95"/>
      <c r="AE260" s="95"/>
      <c r="AF260" s="95"/>
      <c r="AG260" s="95"/>
      <c r="AH260" s="95"/>
      <c r="AI260" s="95"/>
      <c r="AJ260" s="95"/>
      <c r="AK260" s="95"/>
      <c r="AL260" s="95"/>
      <c r="AM260" s="95"/>
      <c r="AN260" s="95"/>
      <c r="AO260" s="95"/>
      <c r="AP260" s="95"/>
      <c r="AQ260" s="95"/>
      <c r="AR260" s="95"/>
      <c r="AS260" s="95"/>
    </row>
    <row r="261" spans="1:45">
      <c r="A261" s="95"/>
      <c r="B261" s="95"/>
      <c r="C261" s="95"/>
      <c r="D261" s="95"/>
      <c r="E261" s="125"/>
      <c r="N261" s="125"/>
      <c r="P261" s="125"/>
      <c r="Q261" s="125"/>
      <c r="R261" s="125"/>
      <c r="U261" s="120"/>
      <c r="V261" s="120"/>
      <c r="W261" s="120"/>
      <c r="X261" s="95"/>
      <c r="Y261" s="95"/>
      <c r="Z261" s="95"/>
      <c r="AA261" s="95"/>
      <c r="AC261" s="95"/>
      <c r="AD261" s="95"/>
      <c r="AE261" s="95"/>
      <c r="AF261" s="95"/>
      <c r="AG261" s="95"/>
      <c r="AH261" s="95"/>
      <c r="AI261" s="95"/>
      <c r="AJ261" s="95"/>
      <c r="AK261" s="95"/>
      <c r="AL261" s="95"/>
      <c r="AM261" s="95"/>
      <c r="AN261" s="95"/>
      <c r="AO261" s="95"/>
      <c r="AP261" s="95"/>
      <c r="AQ261" s="95"/>
      <c r="AR261" s="95"/>
      <c r="AS261" s="95"/>
    </row>
    <row r="262" spans="1:45">
      <c r="A262" s="95"/>
      <c r="B262" s="95"/>
      <c r="C262" s="95"/>
      <c r="D262" s="95"/>
      <c r="E262" s="125"/>
      <c r="N262" s="125"/>
      <c r="P262" s="125"/>
      <c r="Q262" s="125"/>
      <c r="R262" s="125"/>
      <c r="U262" s="120"/>
      <c r="V262" s="120"/>
      <c r="W262" s="120"/>
      <c r="X262" s="95"/>
      <c r="Y262" s="95"/>
      <c r="Z262" s="95"/>
      <c r="AA262" s="95"/>
      <c r="AC262" s="95"/>
      <c r="AD262" s="95"/>
      <c r="AE262" s="95"/>
      <c r="AF262" s="95"/>
      <c r="AG262" s="95"/>
      <c r="AH262" s="95"/>
      <c r="AI262" s="95"/>
      <c r="AJ262" s="95"/>
      <c r="AK262" s="95"/>
      <c r="AL262" s="95"/>
      <c r="AM262" s="95"/>
      <c r="AN262" s="95"/>
      <c r="AO262" s="95"/>
      <c r="AP262" s="95"/>
      <c r="AQ262" s="95"/>
      <c r="AR262" s="95"/>
      <c r="AS262" s="95"/>
    </row>
    <row r="263" spans="1:45">
      <c r="A263" s="95"/>
      <c r="B263" s="95"/>
      <c r="C263" s="95"/>
      <c r="D263" s="95"/>
      <c r="E263" s="125"/>
      <c r="N263" s="125"/>
      <c r="P263" s="125"/>
      <c r="Q263" s="125"/>
      <c r="R263" s="125"/>
      <c r="U263" s="120"/>
      <c r="V263" s="120"/>
      <c r="W263" s="120"/>
      <c r="X263" s="95"/>
      <c r="Y263" s="95"/>
      <c r="Z263" s="95"/>
      <c r="AA263" s="95"/>
      <c r="AC263" s="95"/>
      <c r="AD263" s="95"/>
      <c r="AE263" s="95"/>
      <c r="AF263" s="95"/>
      <c r="AG263" s="95"/>
      <c r="AH263" s="95"/>
      <c r="AI263" s="95"/>
      <c r="AJ263" s="95"/>
      <c r="AK263" s="95"/>
      <c r="AL263" s="95"/>
      <c r="AM263" s="95"/>
      <c r="AN263" s="95"/>
      <c r="AO263" s="95"/>
      <c r="AP263" s="95"/>
      <c r="AQ263" s="95"/>
      <c r="AR263" s="95"/>
      <c r="AS263" s="95"/>
    </row>
    <row r="264" spans="1:45">
      <c r="A264" s="95"/>
      <c r="B264" s="95"/>
      <c r="C264" s="95"/>
      <c r="D264" s="95"/>
      <c r="E264" s="125"/>
      <c r="N264" s="125"/>
      <c r="P264" s="125"/>
      <c r="Q264" s="125"/>
      <c r="R264" s="125"/>
      <c r="U264" s="120"/>
      <c r="V264" s="120"/>
      <c r="W264" s="120"/>
      <c r="X264" s="95"/>
      <c r="Y264" s="95"/>
      <c r="Z264" s="95"/>
      <c r="AA264" s="95"/>
      <c r="AC264" s="95"/>
      <c r="AD264" s="95"/>
      <c r="AE264" s="95"/>
      <c r="AF264" s="95"/>
      <c r="AG264" s="95"/>
      <c r="AH264" s="95"/>
      <c r="AI264" s="95"/>
      <c r="AJ264" s="95"/>
      <c r="AK264" s="95"/>
      <c r="AL264" s="95"/>
      <c r="AM264" s="95"/>
      <c r="AN264" s="95"/>
      <c r="AO264" s="95"/>
      <c r="AP264" s="95"/>
      <c r="AQ264" s="95"/>
      <c r="AR264" s="95"/>
      <c r="AS264" s="95"/>
    </row>
    <row r="265" spans="1:45">
      <c r="A265" s="95"/>
      <c r="B265" s="95"/>
      <c r="C265" s="95"/>
      <c r="D265" s="95"/>
      <c r="E265" s="125"/>
      <c r="N265" s="125"/>
      <c r="P265" s="125"/>
      <c r="Q265" s="125"/>
      <c r="R265" s="125"/>
      <c r="U265" s="120"/>
      <c r="V265" s="120"/>
      <c r="W265" s="120"/>
      <c r="X265" s="95"/>
      <c r="Y265" s="95"/>
      <c r="Z265" s="95"/>
      <c r="AA265" s="95"/>
      <c r="AC265" s="95"/>
      <c r="AD265" s="95"/>
      <c r="AE265" s="95"/>
      <c r="AF265" s="95"/>
      <c r="AG265" s="95"/>
      <c r="AH265" s="95"/>
      <c r="AI265" s="95"/>
      <c r="AJ265" s="95"/>
      <c r="AK265" s="95"/>
      <c r="AL265" s="95"/>
      <c r="AM265" s="95"/>
      <c r="AN265" s="95"/>
      <c r="AO265" s="95"/>
      <c r="AP265" s="95"/>
      <c r="AQ265" s="95"/>
      <c r="AR265" s="95"/>
      <c r="AS265" s="95"/>
    </row>
    <row r="266" spans="1:45">
      <c r="A266" s="95"/>
      <c r="B266" s="95"/>
      <c r="C266" s="95"/>
      <c r="D266" s="95"/>
      <c r="E266" s="125"/>
      <c r="N266" s="125"/>
      <c r="P266" s="125"/>
      <c r="Q266" s="125"/>
      <c r="R266" s="125"/>
      <c r="U266" s="120"/>
      <c r="V266" s="120"/>
      <c r="W266" s="120"/>
      <c r="X266" s="95"/>
      <c r="Y266" s="95"/>
      <c r="Z266" s="95"/>
      <c r="AA266" s="95"/>
      <c r="AC266" s="95"/>
      <c r="AD266" s="95"/>
      <c r="AE266" s="95"/>
      <c r="AF266" s="95"/>
      <c r="AG266" s="95"/>
      <c r="AH266" s="95"/>
      <c r="AI266" s="95"/>
      <c r="AJ266" s="95"/>
      <c r="AK266" s="95"/>
      <c r="AL266" s="95"/>
      <c r="AM266" s="95"/>
      <c r="AN266" s="95"/>
      <c r="AO266" s="95"/>
      <c r="AP266" s="95"/>
      <c r="AQ266" s="95"/>
      <c r="AR266" s="95"/>
      <c r="AS266" s="95"/>
    </row>
    <row r="267" spans="1:45">
      <c r="A267" s="95"/>
      <c r="B267" s="95"/>
      <c r="C267" s="95"/>
      <c r="D267" s="95"/>
      <c r="E267" s="125"/>
      <c r="N267" s="125"/>
      <c r="P267" s="125"/>
      <c r="Q267" s="125"/>
      <c r="R267" s="125"/>
      <c r="U267" s="120"/>
      <c r="V267" s="120"/>
      <c r="W267" s="120"/>
      <c r="X267" s="95"/>
      <c r="Y267" s="95"/>
      <c r="Z267" s="95"/>
      <c r="AA267" s="95"/>
      <c r="AC267" s="95"/>
      <c r="AD267" s="95"/>
      <c r="AE267" s="95"/>
      <c r="AF267" s="95"/>
      <c r="AG267" s="95"/>
      <c r="AH267" s="95"/>
      <c r="AI267" s="95"/>
      <c r="AJ267" s="95"/>
      <c r="AK267" s="95"/>
      <c r="AL267" s="95"/>
      <c r="AM267" s="95"/>
      <c r="AN267" s="95"/>
      <c r="AO267" s="95"/>
      <c r="AP267" s="95"/>
      <c r="AQ267" s="95"/>
      <c r="AR267" s="95"/>
      <c r="AS267" s="95"/>
    </row>
    <row r="268" spans="1:45">
      <c r="A268" s="95"/>
      <c r="B268" s="95"/>
      <c r="C268" s="95"/>
      <c r="D268" s="95"/>
      <c r="E268" s="125"/>
      <c r="N268" s="125"/>
      <c r="P268" s="125"/>
      <c r="Q268" s="125"/>
      <c r="R268" s="125"/>
      <c r="U268" s="120"/>
      <c r="V268" s="120"/>
      <c r="W268" s="120"/>
      <c r="X268" s="95"/>
      <c r="Y268" s="95"/>
      <c r="Z268" s="95"/>
      <c r="AA268" s="95"/>
      <c r="AC268" s="95"/>
      <c r="AD268" s="95"/>
      <c r="AE268" s="95"/>
      <c r="AF268" s="95"/>
      <c r="AG268" s="95"/>
      <c r="AH268" s="95"/>
      <c r="AI268" s="95"/>
      <c r="AJ268" s="95"/>
      <c r="AK268" s="95"/>
      <c r="AL268" s="95"/>
      <c r="AM268" s="95"/>
      <c r="AN268" s="95"/>
      <c r="AO268" s="95"/>
      <c r="AP268" s="95"/>
      <c r="AQ268" s="95"/>
      <c r="AR268" s="95"/>
      <c r="AS268" s="95"/>
    </row>
    <row r="269" spans="1:45">
      <c r="A269" s="95"/>
      <c r="B269" s="95"/>
      <c r="C269" s="95"/>
      <c r="D269" s="95"/>
      <c r="E269" s="125"/>
      <c r="N269" s="125"/>
      <c r="P269" s="125"/>
      <c r="Q269" s="125"/>
      <c r="R269" s="125"/>
      <c r="U269" s="120"/>
      <c r="V269" s="120"/>
      <c r="W269" s="120"/>
      <c r="X269" s="95"/>
      <c r="Y269" s="95"/>
      <c r="Z269" s="95"/>
      <c r="AA269" s="95"/>
      <c r="AC269" s="95"/>
      <c r="AD269" s="95"/>
      <c r="AE269" s="95"/>
      <c r="AF269" s="95"/>
      <c r="AG269" s="95"/>
      <c r="AH269" s="95"/>
      <c r="AI269" s="95"/>
      <c r="AJ269" s="95"/>
      <c r="AK269" s="95"/>
      <c r="AL269" s="95"/>
      <c r="AM269" s="95"/>
      <c r="AN269" s="95"/>
      <c r="AO269" s="95"/>
      <c r="AP269" s="95"/>
      <c r="AQ269" s="95"/>
      <c r="AR269" s="95"/>
      <c r="AS269" s="95"/>
    </row>
    <row r="270" spans="1:45">
      <c r="A270" s="95"/>
      <c r="B270" s="95"/>
      <c r="C270" s="95"/>
      <c r="D270" s="95"/>
      <c r="E270" s="125"/>
      <c r="N270" s="125"/>
      <c r="P270" s="125"/>
      <c r="Q270" s="125"/>
      <c r="R270" s="125"/>
      <c r="U270" s="120"/>
      <c r="V270" s="120"/>
      <c r="W270" s="120"/>
      <c r="X270" s="95"/>
      <c r="Y270" s="95"/>
      <c r="Z270" s="95"/>
      <c r="AA270" s="95"/>
      <c r="AC270" s="95"/>
      <c r="AD270" s="95"/>
      <c r="AE270" s="95"/>
      <c r="AF270" s="95"/>
      <c r="AG270" s="95"/>
      <c r="AH270" s="95"/>
      <c r="AI270" s="95"/>
      <c r="AJ270" s="95"/>
      <c r="AK270" s="95"/>
      <c r="AL270" s="95"/>
      <c r="AM270" s="95"/>
      <c r="AN270" s="95"/>
      <c r="AO270" s="95"/>
      <c r="AP270" s="95"/>
      <c r="AQ270" s="95"/>
      <c r="AR270" s="95"/>
      <c r="AS270" s="95"/>
    </row>
    <row r="271" spans="1:45">
      <c r="A271" s="95"/>
      <c r="B271" s="95"/>
      <c r="C271" s="95"/>
      <c r="D271" s="95"/>
      <c r="E271" s="125"/>
      <c r="N271" s="125"/>
      <c r="P271" s="125"/>
      <c r="Q271" s="125"/>
      <c r="R271" s="125"/>
      <c r="U271" s="120"/>
      <c r="V271" s="120"/>
      <c r="W271" s="120"/>
      <c r="X271" s="95"/>
      <c r="Y271" s="95"/>
      <c r="Z271" s="95"/>
      <c r="AA271" s="95"/>
      <c r="AC271" s="95"/>
      <c r="AD271" s="95"/>
      <c r="AE271" s="95"/>
      <c r="AF271" s="95"/>
      <c r="AG271" s="95"/>
      <c r="AH271" s="95"/>
      <c r="AI271" s="95"/>
      <c r="AJ271" s="95"/>
      <c r="AK271" s="95"/>
      <c r="AL271" s="95"/>
      <c r="AM271" s="95"/>
      <c r="AN271" s="95"/>
      <c r="AO271" s="95"/>
      <c r="AP271" s="95"/>
      <c r="AQ271" s="95"/>
      <c r="AR271" s="95"/>
      <c r="AS271" s="95"/>
    </row>
    <row r="272" spans="1:45">
      <c r="A272" s="95"/>
      <c r="B272" s="95"/>
      <c r="C272" s="95"/>
      <c r="D272" s="95"/>
      <c r="E272" s="125"/>
      <c r="N272" s="125"/>
      <c r="P272" s="125"/>
      <c r="Q272" s="125"/>
      <c r="R272" s="125"/>
      <c r="U272" s="120"/>
      <c r="V272" s="120"/>
      <c r="W272" s="120"/>
      <c r="X272" s="95"/>
      <c r="Y272" s="95"/>
      <c r="Z272" s="95"/>
      <c r="AA272" s="95"/>
      <c r="AC272" s="95"/>
      <c r="AD272" s="95"/>
      <c r="AE272" s="95"/>
      <c r="AF272" s="95"/>
      <c r="AG272" s="95"/>
      <c r="AH272" s="95"/>
      <c r="AI272" s="95"/>
      <c r="AJ272" s="95"/>
      <c r="AK272" s="95"/>
      <c r="AL272" s="95"/>
      <c r="AM272" s="95"/>
      <c r="AN272" s="95"/>
      <c r="AO272" s="95"/>
      <c r="AP272" s="95"/>
      <c r="AQ272" s="95"/>
      <c r="AR272" s="95"/>
      <c r="AS272" s="95"/>
    </row>
    <row r="273" spans="1:45">
      <c r="A273" s="95"/>
      <c r="B273" s="95"/>
      <c r="C273" s="95"/>
      <c r="D273" s="95"/>
      <c r="E273" s="125"/>
      <c r="N273" s="125"/>
      <c r="P273" s="125"/>
      <c r="Q273" s="125"/>
      <c r="R273" s="125"/>
      <c r="U273" s="120"/>
      <c r="V273" s="120"/>
      <c r="W273" s="120"/>
      <c r="X273" s="95"/>
      <c r="Y273" s="95"/>
      <c r="Z273" s="95"/>
      <c r="AA273" s="95"/>
      <c r="AC273" s="95"/>
      <c r="AD273" s="95"/>
      <c r="AE273" s="95"/>
      <c r="AF273" s="95"/>
      <c r="AG273" s="95"/>
      <c r="AH273" s="95"/>
      <c r="AI273" s="95"/>
      <c r="AJ273" s="95"/>
      <c r="AK273" s="95"/>
      <c r="AL273" s="95"/>
      <c r="AM273" s="95"/>
      <c r="AN273" s="95"/>
      <c r="AO273" s="95"/>
      <c r="AP273" s="95"/>
      <c r="AQ273" s="95"/>
      <c r="AR273" s="95"/>
      <c r="AS273" s="95"/>
    </row>
    <row r="274" spans="1:45">
      <c r="A274" s="95"/>
      <c r="B274" s="95"/>
      <c r="C274" s="95"/>
      <c r="D274" s="95"/>
      <c r="E274" s="125"/>
      <c r="N274" s="125"/>
      <c r="P274" s="125"/>
      <c r="Q274" s="125"/>
      <c r="R274" s="125"/>
      <c r="U274" s="120"/>
      <c r="V274" s="120"/>
      <c r="W274" s="120"/>
      <c r="X274" s="95"/>
      <c r="Y274" s="95"/>
      <c r="Z274" s="95"/>
      <c r="AA274" s="95"/>
      <c r="AC274" s="95"/>
      <c r="AD274" s="95"/>
      <c r="AE274" s="95"/>
      <c r="AF274" s="95"/>
      <c r="AG274" s="95"/>
      <c r="AH274" s="95"/>
      <c r="AI274" s="95"/>
      <c r="AJ274" s="95"/>
      <c r="AK274" s="95"/>
      <c r="AL274" s="95"/>
      <c r="AM274" s="95"/>
      <c r="AN274" s="95"/>
      <c r="AO274" s="95"/>
      <c r="AP274" s="95"/>
      <c r="AQ274" s="95"/>
      <c r="AR274" s="95"/>
      <c r="AS274" s="95"/>
    </row>
    <row r="275" spans="1:45">
      <c r="A275" s="95"/>
      <c r="B275" s="95"/>
      <c r="C275" s="95"/>
      <c r="D275" s="95"/>
      <c r="E275" s="125"/>
      <c r="N275" s="125"/>
      <c r="P275" s="125"/>
      <c r="Q275" s="125"/>
      <c r="R275" s="125"/>
      <c r="U275" s="120"/>
      <c r="V275" s="120"/>
      <c r="W275" s="120"/>
      <c r="X275" s="95"/>
      <c r="Y275" s="95"/>
      <c r="Z275" s="95"/>
      <c r="AA275" s="95"/>
      <c r="AC275" s="95"/>
      <c r="AD275" s="95"/>
      <c r="AE275" s="95"/>
      <c r="AF275" s="95"/>
      <c r="AG275" s="95"/>
      <c r="AH275" s="95"/>
      <c r="AI275" s="95"/>
      <c r="AJ275" s="95"/>
      <c r="AK275" s="95"/>
      <c r="AL275" s="95"/>
      <c r="AM275" s="95"/>
      <c r="AN275" s="95"/>
      <c r="AO275" s="95"/>
      <c r="AP275" s="95"/>
      <c r="AQ275" s="95"/>
      <c r="AR275" s="95"/>
      <c r="AS275" s="95"/>
    </row>
    <row r="276" spans="1:45">
      <c r="A276" s="95"/>
      <c r="B276" s="95"/>
      <c r="C276" s="95"/>
      <c r="D276" s="95"/>
      <c r="E276" s="125"/>
      <c r="N276" s="125"/>
      <c r="P276" s="125"/>
      <c r="Q276" s="125"/>
      <c r="R276" s="125"/>
      <c r="U276" s="120"/>
      <c r="V276" s="120"/>
      <c r="W276" s="120"/>
      <c r="X276" s="95"/>
      <c r="Y276" s="95"/>
      <c r="Z276" s="95"/>
      <c r="AA276" s="95"/>
      <c r="AC276" s="95"/>
      <c r="AD276" s="95"/>
      <c r="AE276" s="95"/>
      <c r="AF276" s="95"/>
      <c r="AG276" s="95"/>
      <c r="AH276" s="95"/>
      <c r="AI276" s="95"/>
      <c r="AJ276" s="95"/>
      <c r="AK276" s="95"/>
      <c r="AL276" s="95"/>
      <c r="AM276" s="95"/>
      <c r="AN276" s="95"/>
      <c r="AO276" s="95"/>
      <c r="AP276" s="95"/>
      <c r="AQ276" s="95"/>
      <c r="AR276" s="95"/>
      <c r="AS276" s="95"/>
    </row>
    <row r="277" spans="1:45">
      <c r="A277" s="95"/>
      <c r="B277" s="95"/>
      <c r="C277" s="95"/>
      <c r="D277" s="95"/>
      <c r="E277" s="125"/>
      <c r="N277" s="125"/>
      <c r="P277" s="125"/>
      <c r="Q277" s="125"/>
      <c r="R277" s="125"/>
      <c r="U277" s="120"/>
      <c r="V277" s="120"/>
      <c r="W277" s="120"/>
      <c r="X277" s="95"/>
      <c r="Y277" s="95"/>
      <c r="Z277" s="95"/>
      <c r="AA277" s="95"/>
      <c r="AC277" s="95"/>
      <c r="AD277" s="95"/>
      <c r="AE277" s="95"/>
      <c r="AF277" s="95"/>
      <c r="AG277" s="95"/>
      <c r="AH277" s="95"/>
      <c r="AI277" s="95"/>
      <c r="AJ277" s="95"/>
      <c r="AK277" s="95"/>
      <c r="AL277" s="95"/>
      <c r="AM277" s="95"/>
      <c r="AN277" s="95"/>
      <c r="AO277" s="95"/>
      <c r="AP277" s="95"/>
      <c r="AQ277" s="95"/>
      <c r="AR277" s="95"/>
      <c r="AS277" s="95"/>
    </row>
    <row r="278" spans="1:45">
      <c r="A278" s="95"/>
      <c r="B278" s="95"/>
      <c r="C278" s="95"/>
      <c r="D278" s="95"/>
      <c r="E278" s="125"/>
      <c r="N278" s="125"/>
      <c r="P278" s="125"/>
      <c r="Q278" s="125"/>
      <c r="R278" s="125"/>
      <c r="U278" s="120"/>
      <c r="V278" s="120"/>
      <c r="W278" s="120"/>
      <c r="X278" s="95"/>
      <c r="Y278" s="95"/>
      <c r="Z278" s="95"/>
      <c r="AA278" s="95"/>
      <c r="AC278" s="95"/>
      <c r="AD278" s="95"/>
      <c r="AE278" s="95"/>
      <c r="AF278" s="95"/>
      <c r="AG278" s="95"/>
      <c r="AH278" s="95"/>
      <c r="AI278" s="95"/>
      <c r="AJ278" s="95"/>
      <c r="AK278" s="95"/>
      <c r="AL278" s="95"/>
      <c r="AM278" s="95"/>
      <c r="AN278" s="95"/>
      <c r="AO278" s="95"/>
      <c r="AP278" s="95"/>
      <c r="AQ278" s="95"/>
      <c r="AR278" s="95"/>
      <c r="AS278" s="95"/>
    </row>
    <row r="279" spans="1:45">
      <c r="A279" s="95"/>
      <c r="B279" s="95"/>
      <c r="C279" s="95"/>
      <c r="D279" s="95"/>
      <c r="E279" s="125"/>
      <c r="N279" s="125"/>
      <c r="P279" s="125"/>
      <c r="Q279" s="125"/>
      <c r="R279" s="125"/>
      <c r="U279" s="120"/>
      <c r="V279" s="120"/>
      <c r="W279" s="120"/>
      <c r="X279" s="95"/>
      <c r="Y279" s="95"/>
      <c r="Z279" s="95"/>
      <c r="AA279" s="95"/>
      <c r="AC279" s="95"/>
      <c r="AD279" s="95"/>
      <c r="AE279" s="95"/>
      <c r="AF279" s="95"/>
      <c r="AG279" s="95"/>
      <c r="AH279" s="95"/>
      <c r="AI279" s="95"/>
      <c r="AJ279" s="95"/>
      <c r="AK279" s="95"/>
      <c r="AL279" s="95"/>
      <c r="AM279" s="95"/>
      <c r="AN279" s="95"/>
      <c r="AO279" s="95"/>
      <c r="AP279" s="95"/>
      <c r="AQ279" s="95"/>
      <c r="AR279" s="95"/>
      <c r="AS279" s="95"/>
    </row>
    <row r="280" spans="1:45">
      <c r="A280" s="95"/>
      <c r="B280" s="95"/>
      <c r="C280" s="95"/>
      <c r="D280" s="95"/>
      <c r="E280" s="125"/>
      <c r="N280" s="125"/>
      <c r="P280" s="125"/>
      <c r="Q280" s="125"/>
      <c r="R280" s="125"/>
      <c r="U280" s="120"/>
      <c r="V280" s="120"/>
      <c r="W280" s="120"/>
      <c r="X280" s="95"/>
      <c r="Y280" s="95"/>
      <c r="Z280" s="95"/>
      <c r="AA280" s="95"/>
      <c r="AC280" s="95"/>
      <c r="AD280" s="95"/>
      <c r="AE280" s="95"/>
      <c r="AF280" s="95"/>
      <c r="AG280" s="95"/>
      <c r="AH280" s="95"/>
      <c r="AI280" s="95"/>
      <c r="AJ280" s="95"/>
      <c r="AK280" s="95"/>
      <c r="AL280" s="95"/>
      <c r="AM280" s="95"/>
      <c r="AN280" s="95"/>
      <c r="AO280" s="95"/>
      <c r="AP280" s="95"/>
      <c r="AQ280" s="95"/>
      <c r="AR280" s="95"/>
      <c r="AS280" s="95"/>
    </row>
    <row r="281" spans="1:45">
      <c r="A281" s="95"/>
      <c r="B281" s="95"/>
      <c r="C281" s="95"/>
      <c r="D281" s="95"/>
      <c r="E281" s="125"/>
      <c r="N281" s="125"/>
      <c r="P281" s="125"/>
      <c r="Q281" s="125"/>
      <c r="R281" s="125"/>
      <c r="U281" s="120"/>
      <c r="V281" s="120"/>
      <c r="W281" s="120"/>
      <c r="X281" s="95"/>
      <c r="Y281" s="95"/>
      <c r="Z281" s="95"/>
      <c r="AA281" s="95"/>
      <c r="AC281" s="95"/>
      <c r="AD281" s="95"/>
      <c r="AE281" s="95"/>
      <c r="AF281" s="95"/>
      <c r="AG281" s="95"/>
      <c r="AH281" s="95"/>
      <c r="AI281" s="95"/>
      <c r="AJ281" s="95"/>
      <c r="AK281" s="95"/>
      <c r="AL281" s="95"/>
      <c r="AM281" s="95"/>
      <c r="AN281" s="95"/>
      <c r="AO281" s="95"/>
      <c r="AP281" s="95"/>
      <c r="AQ281" s="95"/>
      <c r="AR281" s="95"/>
      <c r="AS281" s="95"/>
    </row>
    <row r="282" spans="1:45">
      <c r="A282" s="95"/>
      <c r="B282" s="95"/>
      <c r="C282" s="95"/>
      <c r="D282" s="95"/>
      <c r="E282" s="125"/>
      <c r="N282" s="125"/>
      <c r="P282" s="125"/>
      <c r="Q282" s="125"/>
      <c r="R282" s="125"/>
      <c r="U282" s="120"/>
      <c r="V282" s="120"/>
      <c r="W282" s="120"/>
      <c r="X282" s="95"/>
      <c r="Y282" s="95"/>
      <c r="Z282" s="95"/>
      <c r="AA282" s="95"/>
      <c r="AC282" s="95"/>
      <c r="AD282" s="95"/>
      <c r="AE282" s="95"/>
      <c r="AF282" s="95"/>
      <c r="AG282" s="95"/>
      <c r="AH282" s="95"/>
      <c r="AI282" s="95"/>
      <c r="AJ282" s="95"/>
      <c r="AK282" s="95"/>
      <c r="AL282" s="95"/>
      <c r="AM282" s="95"/>
      <c r="AN282" s="95"/>
      <c r="AO282" s="95"/>
      <c r="AP282" s="95"/>
      <c r="AQ282" s="95"/>
      <c r="AR282" s="95"/>
      <c r="AS282" s="95"/>
    </row>
    <row r="283" spans="1:45">
      <c r="A283" s="95"/>
      <c r="B283" s="95"/>
      <c r="C283" s="95"/>
      <c r="D283" s="95"/>
      <c r="E283" s="125"/>
      <c r="N283" s="125"/>
      <c r="P283" s="125"/>
      <c r="Q283" s="125"/>
      <c r="R283" s="125"/>
      <c r="U283" s="120"/>
      <c r="V283" s="120"/>
      <c r="W283" s="120"/>
      <c r="X283" s="95"/>
      <c r="Y283" s="95"/>
      <c r="Z283" s="95"/>
      <c r="AA283" s="95"/>
      <c r="AC283" s="95"/>
      <c r="AD283" s="95"/>
      <c r="AE283" s="95"/>
      <c r="AF283" s="95"/>
      <c r="AG283" s="95"/>
      <c r="AH283" s="95"/>
      <c r="AI283" s="95"/>
      <c r="AJ283" s="95"/>
      <c r="AK283" s="95"/>
      <c r="AL283" s="95"/>
      <c r="AM283" s="95"/>
      <c r="AN283" s="95"/>
      <c r="AO283" s="95"/>
      <c r="AP283" s="95"/>
      <c r="AQ283" s="95"/>
      <c r="AR283" s="95"/>
      <c r="AS283" s="95"/>
    </row>
    <row r="284" spans="1:45">
      <c r="A284" s="95"/>
      <c r="B284" s="95"/>
      <c r="C284" s="95"/>
      <c r="D284" s="95"/>
      <c r="E284" s="125"/>
      <c r="N284" s="125"/>
      <c r="P284" s="125"/>
      <c r="Q284" s="125"/>
      <c r="R284" s="125"/>
      <c r="U284" s="120"/>
      <c r="V284" s="120"/>
      <c r="W284" s="120"/>
      <c r="X284" s="95"/>
      <c r="Y284" s="95"/>
      <c r="Z284" s="95"/>
      <c r="AA284" s="95"/>
      <c r="AC284" s="95"/>
      <c r="AD284" s="95"/>
      <c r="AE284" s="95"/>
      <c r="AF284" s="95"/>
      <c r="AG284" s="95"/>
      <c r="AH284" s="95"/>
      <c r="AI284" s="95"/>
      <c r="AJ284" s="95"/>
      <c r="AK284" s="95"/>
      <c r="AL284" s="95"/>
      <c r="AM284" s="95"/>
      <c r="AN284" s="95"/>
      <c r="AO284" s="95"/>
      <c r="AP284" s="95"/>
      <c r="AQ284" s="95"/>
      <c r="AR284" s="95"/>
      <c r="AS284" s="95"/>
    </row>
    <row r="285" spans="1:45">
      <c r="A285" s="95"/>
      <c r="B285" s="95"/>
      <c r="C285" s="95"/>
      <c r="D285" s="95"/>
      <c r="E285" s="125"/>
      <c r="N285" s="125"/>
      <c r="P285" s="125"/>
      <c r="Q285" s="125"/>
      <c r="R285" s="125"/>
      <c r="U285" s="120"/>
      <c r="V285" s="120"/>
      <c r="W285" s="120"/>
      <c r="X285" s="95"/>
      <c r="Y285" s="95"/>
      <c r="Z285" s="95"/>
      <c r="AA285" s="95"/>
      <c r="AC285" s="95"/>
      <c r="AD285" s="95"/>
      <c r="AE285" s="95"/>
      <c r="AF285" s="95"/>
      <c r="AG285" s="95"/>
      <c r="AH285" s="95"/>
      <c r="AI285" s="95"/>
      <c r="AJ285" s="95"/>
      <c r="AK285" s="95"/>
      <c r="AL285" s="95"/>
      <c r="AM285" s="95"/>
      <c r="AN285" s="95"/>
      <c r="AO285" s="95"/>
      <c r="AP285" s="95"/>
      <c r="AQ285" s="95"/>
      <c r="AR285" s="95"/>
      <c r="AS285" s="95"/>
    </row>
    <row r="286" spans="1:45">
      <c r="A286" s="95"/>
      <c r="B286" s="95"/>
      <c r="C286" s="95"/>
      <c r="D286" s="95"/>
      <c r="E286" s="125"/>
      <c r="N286" s="125"/>
      <c r="P286" s="125"/>
      <c r="Q286" s="125"/>
      <c r="R286" s="125"/>
      <c r="U286" s="120"/>
      <c r="V286" s="120"/>
      <c r="W286" s="120"/>
      <c r="X286" s="95"/>
      <c r="Y286" s="95"/>
      <c r="Z286" s="95"/>
      <c r="AA286" s="95"/>
      <c r="AC286" s="95"/>
      <c r="AD286" s="95"/>
      <c r="AE286" s="95"/>
      <c r="AF286" s="95"/>
      <c r="AG286" s="95"/>
      <c r="AH286" s="95"/>
      <c r="AI286" s="95"/>
      <c r="AJ286" s="95"/>
      <c r="AK286" s="95"/>
      <c r="AL286" s="95"/>
      <c r="AM286" s="95"/>
      <c r="AN286" s="95"/>
      <c r="AO286" s="95"/>
      <c r="AP286" s="95"/>
      <c r="AQ286" s="95"/>
      <c r="AR286" s="95"/>
      <c r="AS286" s="95"/>
    </row>
    <row r="287" spans="1:45">
      <c r="A287" s="95"/>
      <c r="B287" s="95"/>
      <c r="C287" s="95"/>
      <c r="D287" s="95"/>
      <c r="E287" s="125"/>
      <c r="N287" s="125"/>
      <c r="P287" s="125"/>
      <c r="Q287" s="125"/>
      <c r="R287" s="125"/>
      <c r="U287" s="120"/>
      <c r="V287" s="120"/>
      <c r="W287" s="120"/>
      <c r="X287" s="95"/>
      <c r="Y287" s="95"/>
      <c r="Z287" s="95"/>
      <c r="AA287" s="95"/>
      <c r="AC287" s="95"/>
      <c r="AD287" s="95"/>
      <c r="AE287" s="95"/>
      <c r="AF287" s="95"/>
      <c r="AG287" s="95"/>
      <c r="AH287" s="95"/>
      <c r="AI287" s="95"/>
      <c r="AJ287" s="95"/>
      <c r="AK287" s="95"/>
      <c r="AL287" s="95"/>
      <c r="AM287" s="95"/>
      <c r="AN287" s="95"/>
      <c r="AO287" s="95"/>
      <c r="AP287" s="95"/>
      <c r="AQ287" s="95"/>
      <c r="AR287" s="95"/>
      <c r="AS287" s="95"/>
    </row>
    <row r="288" spans="1:45">
      <c r="A288" s="95"/>
      <c r="B288" s="95"/>
      <c r="C288" s="95"/>
      <c r="D288" s="95"/>
      <c r="E288" s="125"/>
      <c r="N288" s="125"/>
      <c r="P288" s="125"/>
      <c r="Q288" s="125"/>
      <c r="R288" s="125"/>
      <c r="U288" s="120"/>
      <c r="V288" s="120"/>
      <c r="W288" s="120"/>
      <c r="X288" s="95"/>
      <c r="Y288" s="95"/>
      <c r="Z288" s="95"/>
      <c r="AA288" s="95"/>
      <c r="AC288" s="95"/>
      <c r="AD288" s="95"/>
      <c r="AE288" s="95"/>
      <c r="AF288" s="95"/>
      <c r="AG288" s="95"/>
      <c r="AH288" s="95"/>
      <c r="AI288" s="95"/>
      <c r="AJ288" s="95"/>
      <c r="AK288" s="95"/>
      <c r="AL288" s="95"/>
      <c r="AM288" s="95"/>
      <c r="AN288" s="95"/>
      <c r="AO288" s="95"/>
      <c r="AP288" s="95"/>
      <c r="AQ288" s="95"/>
      <c r="AR288" s="95"/>
      <c r="AS288" s="95"/>
    </row>
    <row r="289" spans="1:45">
      <c r="A289" s="95"/>
      <c r="B289" s="95"/>
      <c r="C289" s="95"/>
      <c r="D289" s="95"/>
      <c r="E289" s="125"/>
      <c r="N289" s="125"/>
      <c r="P289" s="125"/>
      <c r="Q289" s="125"/>
      <c r="R289" s="125"/>
      <c r="U289" s="120"/>
      <c r="V289" s="120"/>
      <c r="W289" s="120"/>
      <c r="X289" s="95"/>
      <c r="Y289" s="95"/>
      <c r="Z289" s="95"/>
      <c r="AA289" s="95"/>
      <c r="AC289" s="95"/>
      <c r="AD289" s="95"/>
      <c r="AE289" s="95"/>
      <c r="AF289" s="95"/>
      <c r="AG289" s="95"/>
      <c r="AH289" s="95"/>
      <c r="AI289" s="95"/>
      <c r="AJ289" s="95"/>
      <c r="AK289" s="95"/>
      <c r="AL289" s="95"/>
      <c r="AM289" s="95"/>
      <c r="AN289" s="95"/>
      <c r="AO289" s="95"/>
      <c r="AP289" s="95"/>
      <c r="AQ289" s="95"/>
      <c r="AR289" s="95"/>
      <c r="AS289" s="95"/>
    </row>
    <row r="290" spans="1:45">
      <c r="A290" s="95"/>
      <c r="B290" s="95"/>
      <c r="C290" s="95"/>
      <c r="D290" s="95"/>
      <c r="E290" s="125"/>
      <c r="N290" s="125"/>
      <c r="P290" s="125"/>
      <c r="Q290" s="125"/>
      <c r="R290" s="125"/>
      <c r="U290" s="120"/>
      <c r="V290" s="120"/>
      <c r="W290" s="120"/>
      <c r="X290" s="95"/>
      <c r="Y290" s="95"/>
      <c r="Z290" s="95"/>
      <c r="AA290" s="95"/>
      <c r="AC290" s="95"/>
      <c r="AD290" s="95"/>
      <c r="AE290" s="95"/>
      <c r="AF290" s="95"/>
      <c r="AG290" s="95"/>
      <c r="AH290" s="95"/>
      <c r="AI290" s="95"/>
      <c r="AJ290" s="95"/>
      <c r="AK290" s="95"/>
      <c r="AL290" s="95"/>
      <c r="AM290" s="95"/>
      <c r="AN290" s="95"/>
      <c r="AO290" s="95"/>
      <c r="AP290" s="95"/>
      <c r="AQ290" s="95"/>
      <c r="AR290" s="95"/>
      <c r="AS290" s="95"/>
    </row>
    <row r="291" spans="1:45">
      <c r="A291" s="95"/>
      <c r="B291" s="95"/>
      <c r="C291" s="95"/>
      <c r="D291" s="95"/>
      <c r="E291" s="125"/>
      <c r="N291" s="125"/>
      <c r="P291" s="125"/>
      <c r="Q291" s="125"/>
      <c r="R291" s="125"/>
      <c r="U291" s="120"/>
      <c r="V291" s="120"/>
      <c r="W291" s="120"/>
      <c r="X291" s="95"/>
      <c r="Y291" s="95"/>
      <c r="Z291" s="95"/>
      <c r="AA291" s="95"/>
      <c r="AC291" s="95"/>
      <c r="AD291" s="95"/>
      <c r="AE291" s="95"/>
      <c r="AF291" s="95"/>
      <c r="AG291" s="95"/>
      <c r="AH291" s="95"/>
      <c r="AI291" s="95"/>
      <c r="AJ291" s="95"/>
      <c r="AK291" s="95"/>
      <c r="AL291" s="95"/>
      <c r="AM291" s="95"/>
      <c r="AN291" s="95"/>
      <c r="AO291" s="95"/>
      <c r="AP291" s="95"/>
      <c r="AQ291" s="95"/>
      <c r="AR291" s="95"/>
      <c r="AS291" s="95"/>
    </row>
    <row r="292" spans="1:45">
      <c r="A292" s="95"/>
      <c r="B292" s="95"/>
      <c r="C292" s="95"/>
      <c r="D292" s="95"/>
      <c r="E292" s="125"/>
      <c r="N292" s="125"/>
      <c r="P292" s="125"/>
      <c r="Q292" s="125"/>
      <c r="R292" s="125"/>
      <c r="U292" s="120"/>
      <c r="V292" s="120"/>
      <c r="W292" s="120"/>
      <c r="X292" s="95"/>
      <c r="Y292" s="95"/>
      <c r="Z292" s="95"/>
      <c r="AA292" s="95"/>
      <c r="AC292" s="95"/>
      <c r="AD292" s="95"/>
      <c r="AE292" s="95"/>
      <c r="AF292" s="95"/>
      <c r="AG292" s="95"/>
      <c r="AH292" s="95"/>
      <c r="AI292" s="95"/>
      <c r="AJ292" s="95"/>
      <c r="AK292" s="95"/>
      <c r="AL292" s="95"/>
      <c r="AM292" s="95"/>
      <c r="AN292" s="95"/>
      <c r="AO292" s="95"/>
      <c r="AP292" s="95"/>
      <c r="AQ292" s="95"/>
      <c r="AR292" s="95"/>
      <c r="AS292" s="95"/>
    </row>
    <row r="293" spans="1:45">
      <c r="A293" s="95"/>
      <c r="B293" s="95"/>
      <c r="C293" s="95"/>
      <c r="D293" s="95"/>
      <c r="E293" s="125"/>
      <c r="N293" s="125"/>
      <c r="P293" s="125"/>
      <c r="Q293" s="125"/>
      <c r="R293" s="125"/>
      <c r="U293" s="120"/>
      <c r="V293" s="120"/>
      <c r="W293" s="120"/>
      <c r="X293" s="95"/>
      <c r="Y293" s="95"/>
      <c r="Z293" s="95"/>
      <c r="AA293" s="95"/>
      <c r="AC293" s="95"/>
      <c r="AD293" s="95"/>
      <c r="AE293" s="95"/>
      <c r="AF293" s="95"/>
      <c r="AG293" s="95"/>
      <c r="AH293" s="95"/>
      <c r="AI293" s="95"/>
      <c r="AJ293" s="95"/>
      <c r="AK293" s="95"/>
      <c r="AL293" s="95"/>
      <c r="AM293" s="95"/>
      <c r="AN293" s="95"/>
      <c r="AO293" s="95"/>
      <c r="AP293" s="95"/>
      <c r="AQ293" s="95"/>
      <c r="AR293" s="95"/>
      <c r="AS293" s="95"/>
    </row>
    <row r="294" spans="1:45">
      <c r="A294" s="95"/>
      <c r="B294" s="95"/>
      <c r="C294" s="95"/>
      <c r="D294" s="95"/>
      <c r="E294" s="125"/>
      <c r="N294" s="125"/>
      <c r="P294" s="125"/>
      <c r="Q294" s="125"/>
      <c r="R294" s="125"/>
      <c r="U294" s="120"/>
      <c r="V294" s="120"/>
      <c r="W294" s="120"/>
      <c r="X294" s="95"/>
      <c r="Y294" s="95"/>
      <c r="Z294" s="95"/>
      <c r="AA294" s="95"/>
      <c r="AC294" s="95"/>
      <c r="AD294" s="95"/>
      <c r="AE294" s="95"/>
      <c r="AF294" s="95"/>
      <c r="AG294" s="95"/>
      <c r="AH294" s="95"/>
      <c r="AI294" s="95"/>
      <c r="AJ294" s="95"/>
      <c r="AK294" s="95"/>
      <c r="AL294" s="95"/>
      <c r="AM294" s="95"/>
      <c r="AN294" s="95"/>
      <c r="AO294" s="95"/>
      <c r="AP294" s="95"/>
      <c r="AQ294" s="95"/>
      <c r="AR294" s="95"/>
      <c r="AS294" s="95"/>
    </row>
    <row r="295" spans="1:45">
      <c r="A295" s="95"/>
      <c r="B295" s="95"/>
      <c r="C295" s="95"/>
      <c r="D295" s="95"/>
      <c r="E295" s="125"/>
      <c r="N295" s="125"/>
      <c r="P295" s="125"/>
      <c r="Q295" s="125"/>
      <c r="R295" s="125"/>
      <c r="U295" s="120"/>
      <c r="V295" s="120"/>
      <c r="W295" s="120"/>
      <c r="X295" s="95"/>
      <c r="Y295" s="95"/>
      <c r="Z295" s="95"/>
      <c r="AA295" s="95"/>
      <c r="AC295" s="95"/>
      <c r="AD295" s="95"/>
      <c r="AE295" s="95"/>
      <c r="AF295" s="95"/>
      <c r="AG295" s="95"/>
      <c r="AH295" s="95"/>
      <c r="AI295" s="95"/>
      <c r="AJ295" s="95"/>
      <c r="AK295" s="95"/>
      <c r="AL295" s="95"/>
      <c r="AM295" s="95"/>
      <c r="AN295" s="95"/>
      <c r="AO295" s="95"/>
      <c r="AP295" s="95"/>
      <c r="AQ295" s="95"/>
      <c r="AR295" s="95"/>
      <c r="AS295" s="95"/>
    </row>
    <row r="296" spans="1:45">
      <c r="A296" s="95"/>
      <c r="B296" s="95"/>
      <c r="C296" s="95"/>
      <c r="D296" s="95"/>
      <c r="E296" s="125"/>
      <c r="N296" s="125"/>
      <c r="P296" s="125"/>
      <c r="Q296" s="125"/>
      <c r="R296" s="125"/>
      <c r="U296" s="120"/>
      <c r="V296" s="120"/>
      <c r="W296" s="120"/>
      <c r="X296" s="95"/>
      <c r="Y296" s="95"/>
      <c r="Z296" s="95"/>
      <c r="AA296" s="95"/>
      <c r="AC296" s="95"/>
      <c r="AD296" s="95"/>
      <c r="AE296" s="95"/>
      <c r="AF296" s="95"/>
      <c r="AG296" s="95"/>
      <c r="AH296" s="95"/>
      <c r="AI296" s="95"/>
      <c r="AJ296" s="95"/>
      <c r="AK296" s="95"/>
      <c r="AL296" s="95"/>
      <c r="AM296" s="95"/>
      <c r="AN296" s="95"/>
      <c r="AO296" s="95"/>
      <c r="AP296" s="95"/>
      <c r="AQ296" s="95"/>
      <c r="AR296" s="95"/>
      <c r="AS296" s="95"/>
    </row>
    <row r="297" spans="1:45">
      <c r="A297" s="95"/>
      <c r="B297" s="95"/>
      <c r="C297" s="95"/>
      <c r="D297" s="95"/>
      <c r="E297" s="125"/>
      <c r="N297" s="125"/>
      <c r="P297" s="125"/>
      <c r="Q297" s="125"/>
      <c r="R297" s="125"/>
      <c r="U297" s="120"/>
      <c r="V297" s="120"/>
      <c r="W297" s="120"/>
      <c r="X297" s="95"/>
      <c r="Y297" s="95"/>
      <c r="Z297" s="95"/>
      <c r="AA297" s="95"/>
      <c r="AC297" s="95"/>
      <c r="AD297" s="95"/>
      <c r="AE297" s="95"/>
      <c r="AF297" s="95"/>
      <c r="AG297" s="95"/>
      <c r="AH297" s="95"/>
      <c r="AI297" s="95"/>
      <c r="AJ297" s="95"/>
      <c r="AK297" s="95"/>
      <c r="AL297" s="95"/>
      <c r="AM297" s="95"/>
      <c r="AN297" s="95"/>
      <c r="AO297" s="95"/>
      <c r="AP297" s="95"/>
      <c r="AQ297" s="95"/>
      <c r="AR297" s="95"/>
      <c r="AS297" s="95"/>
    </row>
    <row r="298" spans="1:45">
      <c r="A298" s="95"/>
      <c r="B298" s="95"/>
      <c r="C298" s="95"/>
      <c r="D298" s="95"/>
      <c r="E298" s="125"/>
      <c r="N298" s="125"/>
      <c r="P298" s="125"/>
      <c r="Q298" s="125"/>
      <c r="R298" s="125"/>
      <c r="U298" s="120"/>
      <c r="V298" s="120"/>
      <c r="W298" s="120"/>
      <c r="X298" s="95"/>
      <c r="Y298" s="95"/>
      <c r="Z298" s="95"/>
      <c r="AA298" s="95"/>
      <c r="AC298" s="95"/>
      <c r="AD298" s="95"/>
      <c r="AE298" s="95"/>
      <c r="AF298" s="95"/>
      <c r="AG298" s="95"/>
      <c r="AH298" s="95"/>
      <c r="AI298" s="95"/>
      <c r="AJ298" s="95"/>
      <c r="AK298" s="95"/>
      <c r="AL298" s="95"/>
      <c r="AM298" s="95"/>
      <c r="AN298" s="95"/>
      <c r="AO298" s="95"/>
      <c r="AP298" s="95"/>
      <c r="AQ298" s="95"/>
      <c r="AR298" s="95"/>
      <c r="AS298" s="95"/>
    </row>
    <row r="299" spans="1:45">
      <c r="A299" s="95"/>
      <c r="B299" s="95"/>
      <c r="C299" s="95"/>
      <c r="D299" s="95"/>
      <c r="E299" s="125"/>
      <c r="N299" s="125"/>
      <c r="P299" s="125"/>
      <c r="Q299" s="125"/>
      <c r="R299" s="125"/>
      <c r="U299" s="120"/>
      <c r="V299" s="120"/>
      <c r="W299" s="120"/>
      <c r="X299" s="95"/>
      <c r="Y299" s="95"/>
      <c r="Z299" s="95"/>
      <c r="AA299" s="95"/>
      <c r="AC299" s="95"/>
      <c r="AD299" s="95"/>
      <c r="AE299" s="95"/>
      <c r="AF299" s="95"/>
      <c r="AG299" s="95"/>
      <c r="AH299" s="95"/>
      <c r="AI299" s="95"/>
      <c r="AJ299" s="95"/>
      <c r="AK299" s="95"/>
      <c r="AL299" s="95"/>
      <c r="AM299" s="95"/>
      <c r="AN299" s="95"/>
      <c r="AO299" s="95"/>
      <c r="AP299" s="95"/>
      <c r="AQ299" s="95"/>
      <c r="AR299" s="95"/>
      <c r="AS299" s="95"/>
    </row>
  </sheetData>
  <mergeCells count="21">
    <mergeCell ref="X94:X95"/>
    <mergeCell ref="Y94:Y95"/>
    <mergeCell ref="X36:Y37"/>
    <mergeCell ref="X35:Y35"/>
    <mergeCell ref="X24:Y24"/>
    <mergeCell ref="X29:Y29"/>
    <mergeCell ref="X30:Y30"/>
    <mergeCell ref="X33:Y33"/>
    <mergeCell ref="X17:Y18"/>
    <mergeCell ref="X26:Y26"/>
    <mergeCell ref="Y27:Y28"/>
    <mergeCell ref="X27:X28"/>
    <mergeCell ref="X20:Y20"/>
    <mergeCell ref="X21:Y22"/>
    <mergeCell ref="A1:Y1"/>
    <mergeCell ref="X14:Y14"/>
    <mergeCell ref="X13:Y13"/>
    <mergeCell ref="X10:Y11"/>
    <mergeCell ref="X6:Y9"/>
    <mergeCell ref="X3:Y5"/>
    <mergeCell ref="X12:Y12"/>
  </mergeCells>
  <pageMargins left="0.7" right="0.7" top="0.75" bottom="0.75" header="0.3" footer="0.3"/>
  <pageSetup orientation="portrait" horizontalDpi="4294967293"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9"/>
  <sheetViews>
    <sheetView topLeftCell="A32" zoomScale="90" zoomScaleNormal="90" workbookViewId="0">
      <selection activeCell="G66" sqref="G66"/>
    </sheetView>
  </sheetViews>
  <sheetFormatPr baseColWidth="10" defaultColWidth="10.7109375" defaultRowHeight="15"/>
  <cols>
    <col min="1" max="1" width="6" customWidth="1"/>
    <col min="2" max="2" width="8.5703125" bestFit="1" customWidth="1"/>
    <col min="3" max="3" width="8.28515625" style="4" bestFit="1" customWidth="1"/>
    <col min="4" max="4" width="14.28515625" style="4" bestFit="1" customWidth="1"/>
    <col min="5" max="7" width="13.5703125" style="6" bestFit="1" customWidth="1"/>
    <col min="8" max="8" width="14.5703125" style="6" bestFit="1" customWidth="1"/>
    <col min="9" max="10" width="14.7109375" style="6" bestFit="1" customWidth="1"/>
    <col min="11" max="11" width="16" style="5" customWidth="1"/>
    <col min="12" max="12" width="12.7109375" style="5" bestFit="1" customWidth="1"/>
    <col min="13" max="13" width="10.28515625" style="5" bestFit="1" customWidth="1"/>
    <col min="14" max="14" width="8.5703125" style="5" customWidth="1"/>
    <col min="15" max="15" width="8.42578125" style="5" customWidth="1"/>
    <col min="16" max="16" width="40.28515625" hidden="1" customWidth="1"/>
    <col min="17" max="17" width="39" hidden="1" customWidth="1"/>
    <col min="18" max="18" width="0" hidden="1" customWidth="1"/>
  </cols>
  <sheetData>
    <row r="1" spans="16:17" ht="15.75" hidden="1" thickBot="1">
      <c r="P1" s="11" t="s">
        <v>31</v>
      </c>
      <c r="Q1" s="12">
        <f>Coriolis!D10</f>
        <v>250</v>
      </c>
    </row>
    <row r="2" spans="16:17" ht="15.75" hidden="1" thickBot="1"/>
    <row r="3" spans="16:17" hidden="1">
      <c r="P3" s="373" t="s">
        <v>27</v>
      </c>
      <c r="Q3" s="374"/>
    </row>
    <row r="4" spans="16:17" ht="15.75" hidden="1" thickBot="1">
      <c r="P4" s="375"/>
      <c r="Q4" s="376"/>
    </row>
    <row r="5" spans="16:17" ht="15.75" hidden="1" thickBot="1"/>
    <row r="6" spans="16:17" ht="15.75" hidden="1" thickBot="1">
      <c r="P6" s="381" t="s">
        <v>33</v>
      </c>
      <c r="Q6" s="382"/>
    </row>
    <row r="7" spans="16:17" hidden="1">
      <c r="P7" s="383" t="s">
        <v>32</v>
      </c>
      <c r="Q7" s="384"/>
    </row>
    <row r="8" spans="16:17" ht="15.75" hidden="1" thickBot="1">
      <c r="P8" s="385"/>
      <c r="Q8" s="386"/>
    </row>
    <row r="9" spans="16:17" ht="15.75" hidden="1" thickBot="1"/>
    <row r="10" spans="16:17" hidden="1">
      <c r="P10" s="397" t="s">
        <v>37</v>
      </c>
      <c r="Q10" s="398"/>
    </row>
    <row r="11" spans="16:17" hidden="1">
      <c r="P11" s="10" t="s">
        <v>38</v>
      </c>
      <c r="Q11" s="52" t="s">
        <v>39</v>
      </c>
    </row>
    <row r="12" spans="16:17" hidden="1">
      <c r="P12" s="359" t="s">
        <v>40</v>
      </c>
      <c r="Q12" s="377"/>
    </row>
    <row r="13" spans="16:17" hidden="1">
      <c r="P13" s="363" t="s">
        <v>41</v>
      </c>
      <c r="Q13" s="415" t="s">
        <v>42</v>
      </c>
    </row>
    <row r="14" spans="16:17" ht="15.75" hidden="1" thickBot="1">
      <c r="P14" s="380"/>
      <c r="Q14" s="416"/>
    </row>
    <row r="15" spans="16:17" hidden="1">
      <c r="P15" s="399" t="s">
        <v>49</v>
      </c>
      <c r="Q15" s="400"/>
    </row>
    <row r="16" spans="16:17" hidden="1">
      <c r="P16" s="401" t="s">
        <v>48</v>
      </c>
      <c r="Q16" s="402"/>
    </row>
    <row r="17" spans="1:19" hidden="1">
      <c r="P17" s="58" t="s">
        <v>46</v>
      </c>
      <c r="Q17" s="59" t="s">
        <v>47</v>
      </c>
    </row>
    <row r="18" spans="1:19" hidden="1">
      <c r="P18" s="60">
        <v>2550</v>
      </c>
      <c r="Q18" s="61">
        <v>3171</v>
      </c>
    </row>
    <row r="19" spans="1:19" ht="15.75" hidden="1" thickBot="1">
      <c r="P19" s="403" t="s">
        <v>51</v>
      </c>
      <c r="Q19" s="404"/>
    </row>
    <row r="20" spans="1:19" hidden="1"/>
    <row r="21" spans="1:19" hidden="1"/>
    <row r="22" spans="1:19" hidden="1"/>
    <row r="23" spans="1:19" hidden="1"/>
    <row r="24" spans="1:19" hidden="1"/>
    <row r="25" spans="1:19" hidden="1"/>
    <row r="26" spans="1:19" hidden="1"/>
    <row r="27" spans="1:19" hidden="1"/>
    <row r="28" spans="1:19" hidden="1"/>
    <row r="29" spans="1:19" hidden="1"/>
    <row r="30" spans="1:19" hidden="1"/>
    <row r="31" spans="1:19" hidden="1"/>
    <row r="32" spans="1:19" ht="12.75" customHeight="1" thickBot="1">
      <c r="A32" s="70"/>
      <c r="B32" s="70"/>
      <c r="C32" s="74"/>
      <c r="D32" s="74"/>
      <c r="E32" s="75"/>
      <c r="F32" s="75"/>
      <c r="G32" s="75"/>
      <c r="H32" s="75"/>
      <c r="I32" s="75"/>
      <c r="J32" s="75"/>
      <c r="K32" s="67"/>
      <c r="L32" s="67"/>
      <c r="M32" s="67"/>
      <c r="N32" s="67"/>
      <c r="O32" s="67"/>
      <c r="P32" s="70"/>
      <c r="Q32" s="70"/>
      <c r="R32" s="70"/>
      <c r="S32" s="70"/>
    </row>
    <row r="33" spans="1:19" ht="32.25" thickBot="1">
      <c r="A33" s="70"/>
      <c r="B33" s="356" t="s">
        <v>26</v>
      </c>
      <c r="C33" s="357"/>
      <c r="D33" s="357"/>
      <c r="E33" s="357"/>
      <c r="F33" s="357"/>
      <c r="G33" s="357"/>
      <c r="H33" s="357"/>
      <c r="I33" s="357"/>
      <c r="J33" s="357"/>
      <c r="K33" s="357"/>
      <c r="L33" s="357"/>
      <c r="M33" s="357"/>
      <c r="N33" s="358"/>
      <c r="O33" s="67"/>
      <c r="P33" s="68"/>
      <c r="Q33" s="69"/>
      <c r="R33" s="70"/>
      <c r="S33" s="70"/>
    </row>
    <row r="34" spans="1:19" ht="15.75" thickBot="1">
      <c r="A34" s="70"/>
      <c r="B34" s="70"/>
      <c r="C34" s="74"/>
      <c r="D34" s="74"/>
      <c r="E34" s="75"/>
      <c r="F34" s="75"/>
      <c r="G34" s="75"/>
      <c r="H34" s="75"/>
      <c r="I34" s="75"/>
      <c r="J34" s="75"/>
      <c r="K34" s="67"/>
      <c r="L34" s="67"/>
      <c r="M34" s="67"/>
      <c r="N34" s="67"/>
      <c r="O34" s="67"/>
      <c r="P34" s="70"/>
      <c r="Q34" s="70"/>
      <c r="R34" s="70"/>
      <c r="S34" s="70"/>
    </row>
    <row r="35" spans="1:19" ht="63.75" customHeight="1">
      <c r="A35" s="70"/>
      <c r="B35" s="63" t="s">
        <v>54</v>
      </c>
      <c r="C35" s="64" t="s">
        <v>55</v>
      </c>
      <c r="D35" s="64" t="s">
        <v>56</v>
      </c>
      <c r="E35" s="64" t="s">
        <v>57</v>
      </c>
      <c r="F35" s="64" t="s">
        <v>58</v>
      </c>
      <c r="G35" s="64" t="s">
        <v>59</v>
      </c>
      <c r="H35" s="64" t="s">
        <v>29</v>
      </c>
      <c r="I35" s="64" t="s">
        <v>43</v>
      </c>
      <c r="J35" s="64" t="s">
        <v>44</v>
      </c>
      <c r="K35" s="64" t="s">
        <v>45</v>
      </c>
      <c r="L35" s="65" t="s">
        <v>53</v>
      </c>
      <c r="M35" s="65" t="s">
        <v>50</v>
      </c>
      <c r="N35" s="66" t="s">
        <v>52</v>
      </c>
      <c r="O35" s="7"/>
      <c r="P35" s="407"/>
      <c r="Q35" s="408"/>
      <c r="R35" s="70"/>
      <c r="S35" s="70"/>
    </row>
    <row r="36" spans="1:19">
      <c r="A36" s="70"/>
      <c r="B36" s="34">
        <v>0</v>
      </c>
      <c r="C36" s="35">
        <f>(6370*COS(RADIANS(B36)))</f>
        <v>6370</v>
      </c>
      <c r="D36" s="35">
        <f>(2*PI()*C36/24)</f>
        <v>1667.6621002805816</v>
      </c>
      <c r="E36" s="35"/>
      <c r="F36" s="35"/>
      <c r="G36" s="35"/>
      <c r="H36" s="35"/>
      <c r="I36" s="53">
        <f>(2*Coriolis!D$9*(Coriolis!D$10*1000/3600)*Coriolis!D$8*SIN(RADIANS(B36)))</f>
        <v>0</v>
      </c>
      <c r="J36" s="53">
        <f>I36*0.102</f>
        <v>0</v>
      </c>
      <c r="K36" s="78">
        <f>(J36*100/24758.316)</f>
        <v>0</v>
      </c>
      <c r="L36" s="55">
        <f t="shared" ref="L36:L67" si="0">K36*$Q$1/100</f>
        <v>0</v>
      </c>
      <c r="M36" s="55">
        <f>L36*$Q$18/Coriolis!D9</f>
        <v>0</v>
      </c>
      <c r="N36" s="76">
        <f t="shared" ref="N36:N67" si="1">M36*100/$Q$18</f>
        <v>0</v>
      </c>
      <c r="O36" s="67"/>
      <c r="P36" s="409"/>
      <c r="Q36" s="406"/>
      <c r="R36" s="70"/>
      <c r="S36" s="70"/>
    </row>
    <row r="37" spans="1:19">
      <c r="A37" s="70"/>
      <c r="B37" s="34">
        <v>1</v>
      </c>
      <c r="C37" s="35">
        <f t="shared" ref="C37:C100" si="2">(6370*COS(RADIANS(B37)))</f>
        <v>6369.0298181462122</v>
      </c>
      <c r="D37" s="35">
        <f t="shared" ref="D37:D100" si="3">(2*PI()*C37/24)</f>
        <v>1667.4081072652064</v>
      </c>
      <c r="E37" s="35">
        <f>(D37-D36)</f>
        <v>-0.25399301537527208</v>
      </c>
      <c r="F37" s="35">
        <f>(E37*1000)</f>
        <v>-253.99301537527208</v>
      </c>
      <c r="G37" s="35">
        <f>(F37/3600)</f>
        <v>-7.0553615382020027E-2</v>
      </c>
      <c r="H37" s="35">
        <f>((Q$1/3600)/(0.00007292*SIN(RADIANS(B37))))/2</f>
        <v>27283.842499842955</v>
      </c>
      <c r="I37" s="53">
        <f>(2*Coriolis!D$9*(Coriolis!D$10*1000/3600)*Coriolis!D$8*SIN(RADIANS(B37)))</f>
        <v>14.094796137502659</v>
      </c>
      <c r="J37" s="53">
        <f t="shared" ref="J37:J100" si="4">I37*0.102</f>
        <v>1.4376692060252712</v>
      </c>
      <c r="K37" s="78">
        <f t="shared" ref="K37:K100" si="5">(J37*100/24758.316)</f>
        <v>5.8068133794934645E-3</v>
      </c>
      <c r="L37" s="55">
        <f t="shared" si="0"/>
        <v>1.451703344873366E-2</v>
      </c>
      <c r="M37" s="55">
        <f>L37*$Q$18/Coriolis!$D$10</f>
        <v>0.18413405226373775</v>
      </c>
      <c r="N37" s="76">
        <f t="shared" si="1"/>
        <v>5.8068133794934645E-3</v>
      </c>
      <c r="O37" s="67"/>
      <c r="P37" s="410"/>
      <c r="Q37" s="406"/>
      <c r="R37" s="70"/>
      <c r="S37" s="70"/>
    </row>
    <row r="38" spans="1:19" hidden="1">
      <c r="A38" s="70"/>
      <c r="B38" s="34">
        <v>2</v>
      </c>
      <c r="C38" s="35">
        <f t="shared" si="2"/>
        <v>6366.1195681116396</v>
      </c>
      <c r="D38" s="35">
        <f t="shared" si="3"/>
        <v>1666.6462055878128</v>
      </c>
      <c r="E38" s="35">
        <f t="shared" ref="E38:E101" si="6">(D38-D37)</f>
        <v>-0.76190167739355275</v>
      </c>
      <c r="F38" s="35">
        <f t="shared" ref="F38:F101" si="7">(E38*1000)</f>
        <v>-761.90167739355275</v>
      </c>
      <c r="G38" s="35">
        <f t="shared" ref="G38:G101" si="8">(F38/3600)</f>
        <v>-0.21163935483154242</v>
      </c>
      <c r="H38" s="35">
        <f t="shared" ref="H38:H101" si="9">((Q$1/3600)/(0.00007292*SIN(RADIANS(B38))))/2</f>
        <v>13643.99929710062</v>
      </c>
      <c r="I38" s="53">
        <f>(2*Coriolis!D$9*(Coriolis!D$10*1000/3600)*Coriolis!D$8*SIN(RADIANS(B38)))</f>
        <v>28.18529886356248</v>
      </c>
      <c r="J38" s="53">
        <f t="shared" si="4"/>
        <v>2.8749004840833727</v>
      </c>
      <c r="K38" s="78">
        <f t="shared" si="5"/>
        <v>1.1611857947379671E-2</v>
      </c>
      <c r="L38" s="55">
        <f t="shared" si="0"/>
        <v>2.9029644868449177E-2</v>
      </c>
      <c r="M38" s="55">
        <f>L38*$Q$18/Coriolis!$D$10</f>
        <v>0.36821201551140936</v>
      </c>
      <c r="N38" s="76">
        <f t="shared" si="1"/>
        <v>1.1611857947379671E-2</v>
      </c>
      <c r="O38" s="67"/>
      <c r="P38" s="411"/>
      <c r="Q38" s="406"/>
      <c r="R38" s="70"/>
      <c r="S38" s="70"/>
    </row>
    <row r="39" spans="1:19" hidden="1">
      <c r="A39" s="70"/>
      <c r="B39" s="34">
        <v>3</v>
      </c>
      <c r="C39" s="35">
        <f t="shared" si="2"/>
        <v>6361.2701363866354</v>
      </c>
      <c r="D39" s="35">
        <f t="shared" si="3"/>
        <v>1665.376627331033</v>
      </c>
      <c r="E39" s="35">
        <f t="shared" si="6"/>
        <v>-1.2695782567798233</v>
      </c>
      <c r="F39" s="35">
        <f t="shared" si="7"/>
        <v>-1269.5782567798233</v>
      </c>
      <c r="G39" s="35">
        <f t="shared" si="8"/>
        <v>-0.35266062688328426</v>
      </c>
      <c r="H39" s="35">
        <f t="shared" si="9"/>
        <v>9098.3091293433245</v>
      </c>
      <c r="I39" s="53">
        <f>(2*Coriolis!D$9*(Coriolis!D$10*1000/3600)*Coriolis!D$8*SIN(RADIANS(B39)))</f>
        <v>42.267216074551342</v>
      </c>
      <c r="J39" s="53">
        <f t="shared" si="4"/>
        <v>4.3112560396042365</v>
      </c>
      <c r="K39" s="78">
        <f t="shared" si="5"/>
        <v>1.7413365430848513E-2</v>
      </c>
      <c r="L39" s="55">
        <f t="shared" si="0"/>
        <v>4.3533413577121288E-2</v>
      </c>
      <c r="M39" s="55">
        <f>L39*$Q$18/Coriolis!$D$10</f>
        <v>0.55217781781220643</v>
      </c>
      <c r="N39" s="76">
        <f t="shared" si="1"/>
        <v>1.7413365430848517E-2</v>
      </c>
      <c r="O39" s="67"/>
      <c r="P39" s="409"/>
      <c r="Q39" s="406"/>
      <c r="R39" s="70"/>
      <c r="S39" s="70"/>
    </row>
    <row r="40" spans="1:19" hidden="1">
      <c r="A40" s="70"/>
      <c r="B40" s="34">
        <v>4</v>
      </c>
      <c r="C40" s="35">
        <f t="shared" si="2"/>
        <v>6354.4830001550799</v>
      </c>
      <c r="D40" s="35">
        <f t="shared" si="3"/>
        <v>1663.5997592207023</v>
      </c>
      <c r="E40" s="35">
        <f t="shared" si="6"/>
        <v>-1.7768681103307244</v>
      </c>
      <c r="F40" s="35">
        <f t="shared" si="7"/>
        <v>-1776.8681103307244</v>
      </c>
      <c r="G40" s="35">
        <f t="shared" si="8"/>
        <v>-0.49357447509186791</v>
      </c>
      <c r="H40" s="35">
        <f t="shared" si="9"/>
        <v>6826.1579595426483</v>
      </c>
      <c r="I40" s="53">
        <f>(2*Coriolis!D$9*(Coriolis!D$10*1000/3600)*Coriolis!D$8*SIN(RADIANS(B40)))</f>
        <v>56.336258282072173</v>
      </c>
      <c r="J40" s="53">
        <f t="shared" si="4"/>
        <v>5.7462983447713611</v>
      </c>
      <c r="K40" s="78">
        <f t="shared" si="5"/>
        <v>2.3209568634520058E-2</v>
      </c>
      <c r="L40" s="55">
        <f t="shared" si="0"/>
        <v>5.802392158630014E-2</v>
      </c>
      <c r="M40" s="55">
        <f>L40*$Q$18/Coriolis!$D$10</f>
        <v>0.73597542140063088</v>
      </c>
      <c r="N40" s="76">
        <f t="shared" si="1"/>
        <v>2.3209568634520051E-2</v>
      </c>
      <c r="O40" s="67"/>
      <c r="P40" s="410"/>
      <c r="Q40" s="406"/>
      <c r="R40" s="70"/>
      <c r="S40" s="70"/>
    </row>
    <row r="41" spans="1:19" hidden="1">
      <c r="A41" s="70"/>
      <c r="B41" s="34">
        <v>5</v>
      </c>
      <c r="C41" s="35">
        <f t="shared" si="2"/>
        <v>6345.7602268444189</v>
      </c>
      <c r="D41" s="35">
        <f t="shared" si="3"/>
        <v>1661.3161425080605</v>
      </c>
      <c r="E41" s="35">
        <f t="shared" si="6"/>
        <v>-2.2836167126417877</v>
      </c>
      <c r="F41" s="35">
        <f t="shared" si="7"/>
        <v>-2283.6167126417877</v>
      </c>
      <c r="G41" s="35">
        <f t="shared" si="8"/>
        <v>-0.63433797573382988</v>
      </c>
      <c r="H41" s="35">
        <f t="shared" si="9"/>
        <v>5463.423217638554</v>
      </c>
      <c r="I41" s="53">
        <f>(2*Coriolis!D$9*(Coriolis!D$10*1000/3600)*Coriolis!D$8*SIN(RADIANS(B41)))</f>
        <v>70.388139919578691</v>
      </c>
      <c r="J41" s="53">
        <f t="shared" si="4"/>
        <v>7.1795902717970259</v>
      </c>
      <c r="K41" s="78">
        <f t="shared" si="5"/>
        <v>2.8998701978749389E-2</v>
      </c>
      <c r="L41" s="55">
        <f t="shared" si="0"/>
        <v>7.2496754946873465E-2</v>
      </c>
      <c r="M41" s="55">
        <f>L41*$Q$18/Coriolis!$D$10</f>
        <v>0.91954883974614299</v>
      </c>
      <c r="N41" s="76">
        <f t="shared" si="1"/>
        <v>2.8998701978749385E-2</v>
      </c>
      <c r="O41" s="67"/>
      <c r="P41" s="410"/>
      <c r="Q41" s="406"/>
      <c r="R41" s="70"/>
      <c r="S41" s="70"/>
    </row>
    <row r="42" spans="1:19" ht="14.25" hidden="1" customHeight="1">
      <c r="A42" s="70"/>
      <c r="B42" s="34">
        <v>6</v>
      </c>
      <c r="C42" s="35">
        <f t="shared" si="2"/>
        <v>6335.1044734959005</v>
      </c>
      <c r="D42" s="35">
        <f t="shared" si="3"/>
        <v>1658.5264728048796</v>
      </c>
      <c r="E42" s="35">
        <f t="shared" si="6"/>
        <v>-2.7896697031808344</v>
      </c>
      <c r="F42" s="35">
        <f t="shared" si="7"/>
        <v>-2789.6697031808344</v>
      </c>
      <c r="G42" s="35">
        <f t="shared" si="8"/>
        <v>-0.77490825088356508</v>
      </c>
      <c r="H42" s="35">
        <f t="shared" si="9"/>
        <v>4555.3975787324134</v>
      </c>
      <c r="I42" s="53">
        <f>(2*Coriolis!D$9*(Coriolis!D$10*1000/3600)*Coriolis!D$8*SIN(RADIANS(B42)))</f>
        <v>84.418580647800496</v>
      </c>
      <c r="J42" s="53">
        <f t="shared" si="4"/>
        <v>8.6106952260756504</v>
      </c>
      <c r="K42" s="78">
        <f t="shared" si="5"/>
        <v>3.4779002037439263E-2</v>
      </c>
      <c r="L42" s="55">
        <f t="shared" si="0"/>
        <v>8.6947505093598151E-2</v>
      </c>
      <c r="M42" s="55">
        <f>L42*$Q$18/Coriolis!$D$10</f>
        <v>1.1028421546071991</v>
      </c>
      <c r="N42" s="76">
        <f t="shared" si="1"/>
        <v>3.477900203743927E-2</v>
      </c>
      <c r="O42" s="67"/>
      <c r="P42" s="412"/>
      <c r="Q42" s="406"/>
      <c r="R42" s="70"/>
      <c r="S42" s="70"/>
    </row>
    <row r="43" spans="1:19" hidden="1">
      <c r="A43" s="70"/>
      <c r="B43" s="34">
        <v>7</v>
      </c>
      <c r="C43" s="35">
        <f t="shared" si="2"/>
        <v>6322.5189859552211</v>
      </c>
      <c r="D43" s="35">
        <f t="shared" si="3"/>
        <v>1655.2315998715758</v>
      </c>
      <c r="E43" s="35">
        <f t="shared" si="6"/>
        <v>-3.29487293330385</v>
      </c>
      <c r="F43" s="35">
        <f t="shared" si="7"/>
        <v>-3294.87293330385</v>
      </c>
      <c r="G43" s="35">
        <f t="shared" si="8"/>
        <v>-0.91524248147329168</v>
      </c>
      <c r="H43" s="35">
        <f t="shared" si="9"/>
        <v>3907.2066458509894</v>
      </c>
      <c r="I43" s="53">
        <f>(2*Coriolis!D$9*(Coriolis!D$10*1000/3600)*Coriolis!D$8*SIN(RADIANS(B43)))</f>
        <v>98.423306658575825</v>
      </c>
      <c r="J43" s="53">
        <f t="shared" si="4"/>
        <v>10.039177279174734</v>
      </c>
      <c r="K43" s="78">
        <f t="shared" si="5"/>
        <v>4.0548708075196768E-2</v>
      </c>
      <c r="L43" s="55">
        <f t="shared" si="0"/>
        <v>0.10137177018799193</v>
      </c>
      <c r="M43" s="55">
        <f>L43*$Q$18/Coriolis!$D$10</f>
        <v>1.2857995330644896</v>
      </c>
      <c r="N43" s="76">
        <f t="shared" si="1"/>
        <v>4.0548708075196775E-2</v>
      </c>
      <c r="O43" s="67"/>
      <c r="P43" s="413"/>
      <c r="Q43" s="406"/>
      <c r="R43" s="70"/>
      <c r="S43" s="70"/>
    </row>
    <row r="44" spans="1:19" hidden="1">
      <c r="A44" s="70"/>
      <c r="B44" s="32">
        <v>8</v>
      </c>
      <c r="C44" s="33">
        <f t="shared" si="2"/>
        <v>6308.0075978838031</v>
      </c>
      <c r="D44" s="33">
        <f t="shared" si="3"/>
        <v>1651.4325273583627</v>
      </c>
      <c r="E44" s="33">
        <f t="shared" si="6"/>
        <v>-3.7990725132131047</v>
      </c>
      <c r="F44" s="33">
        <f t="shared" si="7"/>
        <v>-3799.0725132131047</v>
      </c>
      <c r="G44" s="33">
        <f t="shared" si="8"/>
        <v>-1.0552979203369734</v>
      </c>
      <c r="H44" s="35">
        <f t="shared" si="9"/>
        <v>3421.4133707829164</v>
      </c>
      <c r="I44" s="53">
        <f>(2*Coriolis!D$9*(Coriolis!D$10*1000/3600)*Coriolis!D$8*SIN(RADIANS(B44)))</f>
        <v>112.39805197669497</v>
      </c>
      <c r="J44" s="53">
        <f t="shared" si="4"/>
        <v>11.464601301622887</v>
      </c>
      <c r="K44" s="78">
        <f t="shared" si="5"/>
        <v>4.630606258367042E-2</v>
      </c>
      <c r="L44" s="55">
        <f t="shared" si="0"/>
        <v>0.11576515645917604</v>
      </c>
      <c r="M44" s="55">
        <f>L44*$Q$18/Coriolis!$D$10</f>
        <v>1.468365244528189</v>
      </c>
      <c r="N44" s="76">
        <f t="shared" si="1"/>
        <v>4.630606258367042E-2</v>
      </c>
      <c r="O44" s="67"/>
      <c r="P44" s="405"/>
      <c r="Q44" s="406"/>
      <c r="R44" s="70"/>
      <c r="S44" s="70"/>
    </row>
    <row r="45" spans="1:19" hidden="1">
      <c r="A45" s="70"/>
      <c r="B45" s="32">
        <v>9</v>
      </c>
      <c r="C45" s="33">
        <f t="shared" si="2"/>
        <v>6291.5747295910278</v>
      </c>
      <c r="D45" s="33">
        <f t="shared" si="3"/>
        <v>1647.1304124995302</v>
      </c>
      <c r="E45" s="33">
        <f t="shared" si="6"/>
        <v>-4.3021148588325104</v>
      </c>
      <c r="F45" s="33">
        <f t="shared" si="7"/>
        <v>-4302.1148588325104</v>
      </c>
      <c r="G45" s="33">
        <f t="shared" si="8"/>
        <v>-1.1950319052312528</v>
      </c>
      <c r="H45" s="35">
        <f t="shared" si="9"/>
        <v>3043.886194488091</v>
      </c>
      <c r="I45" s="53">
        <f>(2*Coriolis!D$9*(Coriolis!D$10*1000/3600)*Coriolis!D$8*SIN(RADIANS(B45)))</f>
        <v>126.33855975935764</v>
      </c>
      <c r="J45" s="53">
        <f t="shared" si="4"/>
        <v>12.886533095454478</v>
      </c>
      <c r="K45" s="78">
        <f t="shared" si="5"/>
        <v>5.2049311816904184E-2</v>
      </c>
      <c r="L45" s="55">
        <f t="shared" si="0"/>
        <v>0.13012327954226047</v>
      </c>
      <c r="M45" s="55">
        <f>L45*$Q$18/Coriolis!$D$10</f>
        <v>1.6504836777140317</v>
      </c>
      <c r="N45" s="76">
        <f t="shared" si="1"/>
        <v>5.2049311816904184E-2</v>
      </c>
      <c r="O45" s="67"/>
      <c r="P45" s="414"/>
      <c r="Q45" s="406"/>
      <c r="R45" s="70"/>
      <c r="S45" s="70"/>
    </row>
    <row r="46" spans="1:19">
      <c r="A46" s="70"/>
      <c r="B46" s="32">
        <v>10</v>
      </c>
      <c r="C46" s="33">
        <f t="shared" si="2"/>
        <v>6273.2253866877654</v>
      </c>
      <c r="D46" s="33">
        <f t="shared" si="3"/>
        <v>1642.3265657609393</v>
      </c>
      <c r="E46" s="33">
        <f t="shared" si="6"/>
        <v>-4.8038467385908916</v>
      </c>
      <c r="F46" s="33">
        <f t="shared" si="7"/>
        <v>-4803.8467385908916</v>
      </c>
      <c r="G46" s="33">
        <f t="shared" si="8"/>
        <v>-1.3344018718308033</v>
      </c>
      <c r="H46" s="35">
        <f t="shared" si="9"/>
        <v>2742.1463033802424</v>
      </c>
      <c r="I46" s="53">
        <f>(2*Coriolis!D$9*(Coriolis!D$10*1000/3600)*Coriolis!D$8*SIN(RADIANS(B46)))</f>
        <v>140.24058359284848</v>
      </c>
      <c r="J46" s="53">
        <f t="shared" si="4"/>
        <v>14.304539526470544</v>
      </c>
      <c r="K46" s="78">
        <f t="shared" si="5"/>
        <v>5.7776706325545504E-2</v>
      </c>
      <c r="L46" s="55">
        <f t="shared" si="0"/>
        <v>0.14444176581386375</v>
      </c>
      <c r="M46" s="55">
        <f>L46*$Q$18/Coriolis!$D$10</f>
        <v>1.8320993575830478</v>
      </c>
      <c r="N46" s="76">
        <f t="shared" si="1"/>
        <v>5.7776706325545497E-2</v>
      </c>
      <c r="O46" s="67"/>
      <c r="P46" s="405"/>
      <c r="Q46" s="406"/>
      <c r="R46" s="70"/>
      <c r="S46" s="70"/>
    </row>
    <row r="47" spans="1:19" hidden="1">
      <c r="A47" s="70"/>
      <c r="B47" s="32">
        <v>11</v>
      </c>
      <c r="C47" s="33">
        <f t="shared" si="2"/>
        <v>6252.9651585616193</v>
      </c>
      <c r="D47" s="33">
        <f t="shared" si="3"/>
        <v>1637.0224504408434</v>
      </c>
      <c r="E47" s="33">
        <f t="shared" si="6"/>
        <v>-5.3041153200958888</v>
      </c>
      <c r="F47" s="33">
        <f t="shared" si="7"/>
        <v>-5304.1153200958888</v>
      </c>
      <c r="G47" s="33">
        <f t="shared" si="8"/>
        <v>-1.4733653666933024</v>
      </c>
      <c r="H47" s="35">
        <f t="shared" si="9"/>
        <v>2495.5254732011535</v>
      </c>
      <c r="I47" s="53">
        <f>(2*Coriolis!D$9*(Coriolis!D$10*1000/3600)*Coriolis!D$8*SIN(RADIANS(B47)))</f>
        <v>154.0998887860359</v>
      </c>
      <c r="J47" s="53">
        <f t="shared" si="4"/>
        <v>15.718188656175661</v>
      </c>
      <c r="K47" s="78">
        <f t="shared" si="5"/>
        <v>6.3486501489744551E-2</v>
      </c>
      <c r="L47" s="55">
        <f t="shared" si="0"/>
        <v>0.15871625372436138</v>
      </c>
      <c r="M47" s="55">
        <f>L47*$Q$18/Coriolis!$D$10</f>
        <v>2.0131569622397998</v>
      </c>
      <c r="N47" s="76">
        <f t="shared" si="1"/>
        <v>6.3486501489744551E-2</v>
      </c>
      <c r="O47" s="67"/>
      <c r="P47" s="70"/>
      <c r="Q47" s="70"/>
      <c r="R47" s="70"/>
      <c r="S47" s="70"/>
    </row>
    <row r="48" spans="1:19" hidden="1">
      <c r="A48" s="70"/>
      <c r="B48" s="32">
        <v>12</v>
      </c>
      <c r="C48" s="33">
        <f t="shared" si="2"/>
        <v>6230.8002166743427</v>
      </c>
      <c r="D48" s="33">
        <f t="shared" si="3"/>
        <v>1631.2196822241506</v>
      </c>
      <c r="E48" s="33">
        <f t="shared" si="6"/>
        <v>-5.8027682166928116</v>
      </c>
      <c r="F48" s="33">
        <f t="shared" si="7"/>
        <v>-5802.7682166928116</v>
      </c>
      <c r="G48" s="33">
        <f t="shared" si="8"/>
        <v>-1.6118800601924477</v>
      </c>
      <c r="H48" s="35">
        <f t="shared" si="9"/>
        <v>2290.2449910595187</v>
      </c>
      <c r="I48" s="53">
        <f>(2*Coriolis!D$9*(Coriolis!D$10*1000/3600)*Coriolis!D$8*SIN(RADIANS(B48)))</f>
        <v>167.9122536603</v>
      </c>
      <c r="J48" s="53">
        <f t="shared" si="4"/>
        <v>17.127049873350597</v>
      </c>
      <c r="K48" s="78">
        <f t="shared" si="5"/>
        <v>6.9176958050582271E-2</v>
      </c>
      <c r="L48" s="55">
        <f t="shared" si="0"/>
        <v>0.17294239512645568</v>
      </c>
      <c r="M48" s="55">
        <f>L48*$Q$18/Coriolis!$D$10</f>
        <v>2.1936013397839638</v>
      </c>
      <c r="N48" s="76">
        <f t="shared" si="1"/>
        <v>6.9176958050582271E-2</v>
      </c>
      <c r="O48" s="67"/>
      <c r="P48" s="70"/>
      <c r="Q48" s="70"/>
      <c r="R48" s="70"/>
      <c r="S48" s="70"/>
    </row>
    <row r="49" spans="1:19" hidden="1">
      <c r="A49" s="70"/>
      <c r="B49" s="32">
        <v>13</v>
      </c>
      <c r="C49" s="33">
        <f t="shared" si="2"/>
        <v>6206.7373126819484</v>
      </c>
      <c r="D49" s="33">
        <f t="shared" si="3"/>
        <v>1624.9200286902721</v>
      </c>
      <c r="E49" s="33">
        <f t="shared" si="6"/>
        <v>-6.299653533878427</v>
      </c>
      <c r="F49" s="33">
        <f t="shared" si="7"/>
        <v>-6299.653533878427</v>
      </c>
      <c r="G49" s="33">
        <f t="shared" si="8"/>
        <v>-1.7499037594106741</v>
      </c>
      <c r="H49" s="35">
        <f t="shared" si="9"/>
        <v>2116.765844316546</v>
      </c>
      <c r="I49" s="53">
        <f>(2*Coriolis!D$9*(Coriolis!D$10*1000/3600)*Coriolis!D$8*SIN(RADIANS(B49)))</f>
        <v>181.6734708354966</v>
      </c>
      <c r="J49" s="53">
        <f t="shared" si="4"/>
        <v>18.530694025220651</v>
      </c>
      <c r="K49" s="78">
        <f t="shared" si="5"/>
        <v>7.4846342639865532E-2</v>
      </c>
      <c r="L49" s="55">
        <f t="shared" si="0"/>
        <v>0.18711585659966382</v>
      </c>
      <c r="M49" s="55">
        <f>L49*$Q$18/Coriolis!$D$10</f>
        <v>2.3733775251101359</v>
      </c>
      <c r="N49" s="76">
        <f t="shared" si="1"/>
        <v>7.4846342639865518E-2</v>
      </c>
      <c r="O49" s="67"/>
      <c r="P49" s="70"/>
      <c r="Q49" s="70"/>
      <c r="R49" s="70"/>
      <c r="S49" s="70"/>
    </row>
    <row r="50" spans="1:19" hidden="1">
      <c r="A50" s="70"/>
      <c r="B50" s="32">
        <v>14</v>
      </c>
      <c r="C50" s="33">
        <f t="shared" si="2"/>
        <v>6180.7837763780972</v>
      </c>
      <c r="D50" s="33">
        <f t="shared" si="3"/>
        <v>1618.1254087747009</v>
      </c>
      <c r="E50" s="33">
        <f t="shared" si="6"/>
        <v>-6.7946199155712748</v>
      </c>
      <c r="F50" s="33">
        <f t="shared" si="7"/>
        <v>-6794.6199155712748</v>
      </c>
      <c r="G50" s="33">
        <f t="shared" si="8"/>
        <v>-1.8873944209920208</v>
      </c>
      <c r="H50" s="35">
        <f t="shared" si="9"/>
        <v>1968.2745428964911</v>
      </c>
      <c r="I50" s="53">
        <f>(2*Coriolis!D$9*(Coriolis!D$10*1000/3600)*Coriolis!D$8*SIN(RADIANS(B50)))</f>
        <v>195.37934851156629</v>
      </c>
      <c r="J50" s="53">
        <f t="shared" si="4"/>
        <v>19.928693548179762</v>
      </c>
      <c r="K50" s="78">
        <f t="shared" si="5"/>
        <v>8.0492928308127917E-2</v>
      </c>
      <c r="L50" s="55">
        <f t="shared" si="0"/>
        <v>0.2012323207703198</v>
      </c>
      <c r="M50" s="55">
        <f>L50*$Q$18/Coriolis!$D$10</f>
        <v>2.5524307566507365</v>
      </c>
      <c r="N50" s="76">
        <f t="shared" si="1"/>
        <v>8.0492928308127931E-2</v>
      </c>
      <c r="O50" s="67"/>
      <c r="P50" s="70"/>
      <c r="Q50" s="70"/>
      <c r="R50" s="70"/>
      <c r="S50" s="70"/>
    </row>
    <row r="51" spans="1:19" hidden="1">
      <c r="A51" s="70"/>
      <c r="B51" s="36">
        <v>15</v>
      </c>
      <c r="C51" s="37">
        <f t="shared" si="2"/>
        <v>6152.9475134613649</v>
      </c>
      <c r="D51" s="37">
        <f t="shared" si="3"/>
        <v>1610.8378921844842</v>
      </c>
      <c r="E51" s="37">
        <f t="shared" si="6"/>
        <v>-7.2875165902166827</v>
      </c>
      <c r="F51" s="37">
        <f t="shared" si="7"/>
        <v>-7287.5165902166827</v>
      </c>
      <c r="G51" s="37">
        <f t="shared" si="8"/>
        <v>-2.0243101639490786</v>
      </c>
      <c r="H51" s="35">
        <f t="shared" si="9"/>
        <v>1839.7746127587852</v>
      </c>
      <c r="I51" s="53">
        <f>(2*Coriolis!D$9*(Coriolis!D$10*1000/3600)*Coriolis!D$8*SIN(RADIANS(B51)))</f>
        <v>209.0257117453971</v>
      </c>
      <c r="J51" s="53">
        <f t="shared" si="4"/>
        <v>21.320622598030504</v>
      </c>
      <c r="K51" s="78">
        <f t="shared" si="5"/>
        <v>8.6114995050675117E-2</v>
      </c>
      <c r="L51" s="55">
        <f t="shared" si="0"/>
        <v>0.21528748762668781</v>
      </c>
      <c r="M51" s="55">
        <f>L51*$Q$18/Coriolis!$D$10</f>
        <v>2.7307064930569083</v>
      </c>
      <c r="N51" s="76">
        <f t="shared" si="1"/>
        <v>8.611499505067513E-2</v>
      </c>
      <c r="O51" s="67"/>
      <c r="P51" s="70"/>
      <c r="Q51" s="70"/>
      <c r="R51" s="70"/>
      <c r="S51" s="70"/>
    </row>
    <row r="52" spans="1:19" hidden="1">
      <c r="A52" s="70"/>
      <c r="B52" s="36">
        <v>16</v>
      </c>
      <c r="C52" s="37">
        <f t="shared" si="2"/>
        <v>6123.2370031270912</v>
      </c>
      <c r="D52" s="37">
        <f t="shared" si="3"/>
        <v>1603.0596987677709</v>
      </c>
      <c r="E52" s="37">
        <f t="shared" si="6"/>
        <v>-7.7781934167132931</v>
      </c>
      <c r="F52" s="37">
        <f t="shared" si="7"/>
        <v>-7778.1934167132931</v>
      </c>
      <c r="G52" s="37">
        <f t="shared" si="8"/>
        <v>-2.1606092824203591</v>
      </c>
      <c r="H52" s="35">
        <f t="shared" si="9"/>
        <v>1727.5187794002277</v>
      </c>
      <c r="I52" s="53">
        <f>(2*Coriolis!D$9*(Coriolis!D$10*1000/3600)*Coriolis!D$8*SIN(RADIANS(B52)))</f>
        <v>222.60840372255271</v>
      </c>
      <c r="J52" s="53">
        <f t="shared" si="4"/>
        <v>22.706057179700373</v>
      </c>
      <c r="K52" s="78">
        <f t="shared" si="5"/>
        <v>9.1710830331515183E-2</v>
      </c>
      <c r="L52" s="55">
        <f t="shared" si="0"/>
        <v>0.22927707582878795</v>
      </c>
      <c r="M52" s="55">
        <f>L52*$Q$18/Coriolis!$D$10</f>
        <v>2.9081504298123462</v>
      </c>
      <c r="N52" s="76">
        <f t="shared" si="1"/>
        <v>9.1710830331515183E-2</v>
      </c>
      <c r="O52" s="67"/>
      <c r="P52" s="70"/>
      <c r="Q52" s="70"/>
      <c r="R52" s="70"/>
      <c r="S52" s="70"/>
    </row>
    <row r="53" spans="1:19" hidden="1">
      <c r="A53" s="70"/>
      <c r="B53" s="36">
        <v>17</v>
      </c>
      <c r="C53" s="37">
        <f t="shared" si="2"/>
        <v>6091.6612954845359</v>
      </c>
      <c r="D53" s="37">
        <f t="shared" si="3"/>
        <v>1594.7931978376248</v>
      </c>
      <c r="E53" s="37">
        <f t="shared" si="6"/>
        <v>-8.2665009301460941</v>
      </c>
      <c r="F53" s="37">
        <f t="shared" si="7"/>
        <v>-8266.5009301460941</v>
      </c>
      <c r="G53" s="37">
        <f t="shared" si="8"/>
        <v>-2.2962502583739148</v>
      </c>
      <c r="H53" s="35">
        <f t="shared" si="9"/>
        <v>1628.641557258939</v>
      </c>
      <c r="I53" s="53">
        <f>(2*Coriolis!D$9*(Coriolis!D$10*1000/3600)*Coriolis!D$8*SIN(RADIANS(B53)))</f>
        <v>236.1232870234785</v>
      </c>
      <c r="J53" s="53">
        <f t="shared" si="4"/>
        <v>24.084575276394805</v>
      </c>
      <c r="K53" s="78">
        <f t="shared" si="5"/>
        <v>9.7278729605013534E-2</v>
      </c>
      <c r="L53" s="55">
        <f t="shared" si="0"/>
        <v>0.24319682401253384</v>
      </c>
      <c r="M53" s="55">
        <f>L53*$Q$18/Coriolis!$D$10</f>
        <v>3.0847085157749792</v>
      </c>
      <c r="N53" s="76">
        <f t="shared" si="1"/>
        <v>9.7278729605013534E-2</v>
      </c>
      <c r="O53" s="67"/>
      <c r="P53" s="70"/>
      <c r="Q53" s="70"/>
      <c r="R53" s="70"/>
      <c r="S53" s="70"/>
    </row>
    <row r="54" spans="1:19" hidden="1">
      <c r="A54" s="70"/>
      <c r="B54" s="36">
        <v>18</v>
      </c>
      <c r="C54" s="37">
        <f t="shared" si="2"/>
        <v>6058.2300088001284</v>
      </c>
      <c r="D54" s="37">
        <f t="shared" si="3"/>
        <v>1586.0409074503093</v>
      </c>
      <c r="E54" s="37">
        <f t="shared" si="6"/>
        <v>-8.7522903873154974</v>
      </c>
      <c r="F54" s="37">
        <f t="shared" si="7"/>
        <v>-8752.2903873154974</v>
      </c>
      <c r="G54" s="37">
        <f t="shared" si="8"/>
        <v>-2.4311917742543048</v>
      </c>
      <c r="H54" s="35">
        <f t="shared" si="9"/>
        <v>1540.9143093933756</v>
      </c>
      <c r="I54" s="53">
        <f>(2*Coriolis!D$9*(Coriolis!D$10*1000/3600)*Coriolis!D$8*SIN(RADIANS(B54)))</f>
        <v>249.56624488379916</v>
      </c>
      <c r="J54" s="53">
        <f t="shared" si="4"/>
        <v>25.455756978147512</v>
      </c>
      <c r="K54" s="78">
        <f t="shared" si="5"/>
        <v>0.10281699683511396</v>
      </c>
      <c r="L54" s="55">
        <f t="shared" si="0"/>
        <v>0.2570424920877849</v>
      </c>
      <c r="M54" s="55">
        <f>L54*$Q$18/Coriolis!$D$10</f>
        <v>3.2603269696414636</v>
      </c>
      <c r="N54" s="76">
        <f t="shared" si="1"/>
        <v>0.10281699683511396</v>
      </c>
      <c r="O54" s="67"/>
      <c r="P54" s="70"/>
      <c r="Q54" s="70"/>
      <c r="R54" s="70"/>
      <c r="S54" s="70"/>
    </row>
    <row r="55" spans="1:19" hidden="1">
      <c r="A55" s="70"/>
      <c r="B55" s="36">
        <v>19</v>
      </c>
      <c r="C55" s="37">
        <f t="shared" si="2"/>
        <v>6022.9533265676482</v>
      </c>
      <c r="D55" s="37">
        <f t="shared" si="3"/>
        <v>1576.8054936382607</v>
      </c>
      <c r="E55" s="37">
        <f t="shared" si="6"/>
        <v>-9.2354138120485914</v>
      </c>
      <c r="F55" s="37">
        <f t="shared" si="7"/>
        <v>-9235.4138120485914</v>
      </c>
      <c r="G55" s="37">
        <f t="shared" si="8"/>
        <v>-2.565392725569053</v>
      </c>
      <c r="H55" s="35">
        <f t="shared" si="9"/>
        <v>1462.5776568105659</v>
      </c>
      <c r="I55" s="53">
        <f>(2*Coriolis!D$9*(Coriolis!D$10*1000/3600)*Coriolis!D$8*SIN(RADIANS(B55)))</f>
        <v>262.93318244832579</v>
      </c>
      <c r="J55" s="53">
        <f t="shared" si="4"/>
        <v>26.819184609729231</v>
      </c>
      <c r="K55" s="78">
        <f t="shared" si="5"/>
        <v>0.10832394501196783</v>
      </c>
      <c r="L55" s="55">
        <f t="shared" si="0"/>
        <v>0.27080986252991956</v>
      </c>
      <c r="M55" s="55">
        <f>L55*$Q$18/Coriolis!$D$10</f>
        <v>3.4349522963295001</v>
      </c>
      <c r="N55" s="76">
        <f t="shared" si="1"/>
        <v>0.10832394501196783</v>
      </c>
      <c r="O55" s="67"/>
      <c r="P55" s="70"/>
      <c r="Q55" s="70"/>
      <c r="R55" s="70"/>
      <c r="S55" s="70"/>
    </row>
    <row r="56" spans="1:19">
      <c r="A56" s="70"/>
      <c r="B56" s="36">
        <v>20</v>
      </c>
      <c r="C56" s="37">
        <f t="shared" si="2"/>
        <v>5985.8419944062371</v>
      </c>
      <c r="D56" s="37">
        <f t="shared" si="3"/>
        <v>1567.0897695979927</v>
      </c>
      <c r="E56" s="37">
        <f t="shared" si="6"/>
        <v>-9.7157240402680145</v>
      </c>
      <c r="F56" s="37">
        <f t="shared" si="7"/>
        <v>-9715.7240402680145</v>
      </c>
      <c r="G56" s="37">
        <f t="shared" si="8"/>
        <v>-2.6988122334077818</v>
      </c>
      <c r="H56" s="35">
        <f t="shared" si="9"/>
        <v>1392.2241650682099</v>
      </c>
      <c r="I56" s="53">
        <f>(2*Coriolis!D$9*(Coriolis!D$10*1000/3600)*Coriolis!D$8*SIN(RADIANS(B56)))</f>
        <v>276.22002801838767</v>
      </c>
      <c r="J56" s="53">
        <f t="shared" si="4"/>
        <v>28.17444285787554</v>
      </c>
      <c r="K56" s="78">
        <f t="shared" si="5"/>
        <v>0.11379789666581339</v>
      </c>
      <c r="L56" s="55">
        <f t="shared" si="0"/>
        <v>0.28449474166453348</v>
      </c>
      <c r="M56" s="55">
        <f>L56*$Q$18/Coriolis!$D$10</f>
        <v>3.6085313032729429</v>
      </c>
      <c r="N56" s="76">
        <f t="shared" si="1"/>
        <v>0.1137978966658134</v>
      </c>
      <c r="O56" s="67"/>
      <c r="P56" s="70"/>
      <c r="Q56" s="70"/>
      <c r="R56" s="70"/>
      <c r="S56" s="70"/>
    </row>
    <row r="57" spans="1:19" hidden="1">
      <c r="A57" s="70"/>
      <c r="B57" s="36">
        <v>21</v>
      </c>
      <c r="C57" s="37">
        <f t="shared" si="2"/>
        <v>5946.9073167871748</v>
      </c>
      <c r="D57" s="37">
        <f t="shared" si="3"/>
        <v>1556.8966948331647</v>
      </c>
      <c r="E57" s="37">
        <f t="shared" si="6"/>
        <v>-10.193074764827998</v>
      </c>
      <c r="F57" s="37">
        <f t="shared" si="7"/>
        <v>-10193.074764827998</v>
      </c>
      <c r="G57" s="37">
        <f t="shared" si="8"/>
        <v>-2.8314096568966658</v>
      </c>
      <c r="H57" s="35">
        <f t="shared" si="9"/>
        <v>1328.7145490612504</v>
      </c>
      <c r="I57" s="53">
        <f>(2*Coriolis!D$9*(Coriolis!D$10*1000/3600)*Coriolis!D$8*SIN(RADIANS(B57)))</f>
        <v>289.42273429211173</v>
      </c>
      <c r="J57" s="53">
        <f t="shared" si="4"/>
        <v>29.521118897795393</v>
      </c>
      <c r="K57" s="78">
        <f t="shared" si="5"/>
        <v>0.1192371843779496</v>
      </c>
      <c r="L57" s="55">
        <f t="shared" si="0"/>
        <v>0.29809296094487403</v>
      </c>
      <c r="M57" s="55">
        <f>L57*$Q$18/Coriolis!$D$10</f>
        <v>3.7810111166247822</v>
      </c>
      <c r="N57" s="76">
        <f t="shared" si="1"/>
        <v>0.11923718437794961</v>
      </c>
      <c r="O57" s="67"/>
      <c r="P57" s="70"/>
      <c r="Q57" s="70"/>
      <c r="R57" s="70"/>
      <c r="S57" s="70"/>
    </row>
    <row r="58" spans="1:19" hidden="1">
      <c r="A58" s="70"/>
      <c r="B58" s="36">
        <v>22</v>
      </c>
      <c r="C58" s="37">
        <f t="shared" si="2"/>
        <v>5906.1611535904358</v>
      </c>
      <c r="D58" s="37">
        <f t="shared" si="3"/>
        <v>1546.2293742530944</v>
      </c>
      <c r="E58" s="37">
        <f t="shared" si="6"/>
        <v>-10.667320580070282</v>
      </c>
      <c r="F58" s="37">
        <f t="shared" si="7"/>
        <v>-10667.320580070282</v>
      </c>
      <c r="G58" s="37">
        <f t="shared" si="8"/>
        <v>-2.9631446055750783</v>
      </c>
      <c r="H58" s="35">
        <f t="shared" si="9"/>
        <v>1271.1167311180129</v>
      </c>
      <c r="I58" s="53">
        <f>(2*Coriolis!D$9*(Coriolis!D$10*1000/3600)*Coriolis!D$8*SIN(RADIANS(B58)))</f>
        <v>302.53727959726939</v>
      </c>
      <c r="J58" s="53">
        <f t="shared" si="4"/>
        <v>30.858802518921475</v>
      </c>
      <c r="K58" s="78">
        <f t="shared" si="5"/>
        <v>0.12464015128864772</v>
      </c>
      <c r="L58" s="55">
        <f t="shared" si="0"/>
        <v>0.31160037822161929</v>
      </c>
      <c r="M58" s="55">
        <f>L58*$Q$18/Coriolis!$D$10</f>
        <v>3.9523391973630191</v>
      </c>
      <c r="N58" s="76">
        <f t="shared" si="1"/>
        <v>0.12464015128864772</v>
      </c>
      <c r="O58" s="67"/>
      <c r="P58" s="70"/>
      <c r="Q58" s="70"/>
      <c r="R58" s="70"/>
      <c r="S58" s="70"/>
    </row>
    <row r="59" spans="1:19" hidden="1">
      <c r="A59" s="70"/>
      <c r="B59" s="38">
        <v>23</v>
      </c>
      <c r="C59" s="39">
        <f t="shared" si="2"/>
        <v>5863.6159164920455</v>
      </c>
      <c r="D59" s="39">
        <f t="shared" si="3"/>
        <v>1535.0910572269659</v>
      </c>
      <c r="E59" s="39">
        <f t="shared" si="6"/>
        <v>-11.138317026128561</v>
      </c>
      <c r="F59" s="39">
        <f t="shared" si="7"/>
        <v>-11138.317026128561</v>
      </c>
      <c r="G59" s="39">
        <f t="shared" si="8"/>
        <v>-3.0939769517023783</v>
      </c>
      <c r="H59" s="35">
        <f t="shared" si="9"/>
        <v>1218.6607970528262</v>
      </c>
      <c r="I59" s="53">
        <f>(2*Coriolis!D$9*(Coriolis!D$10*1000/3600)*Coriolis!D$8*SIN(RADIANS(B59)))</f>
        <v>315.55966911631731</v>
      </c>
      <c r="J59" s="53">
        <f t="shared" si="4"/>
        <v>32.187086249864365</v>
      </c>
      <c r="K59" s="78">
        <f t="shared" si="5"/>
        <v>0.13000515160184709</v>
      </c>
      <c r="L59" s="55">
        <f t="shared" si="0"/>
        <v>0.32501287900461767</v>
      </c>
      <c r="M59" s="55">
        <f>L59*$Q$18/Coriolis!$D$10</f>
        <v>4.1224633572945706</v>
      </c>
      <c r="N59" s="76">
        <f t="shared" si="1"/>
        <v>0.13000515160184709</v>
      </c>
      <c r="O59" s="67"/>
      <c r="P59" s="70"/>
      <c r="Q59" s="70"/>
      <c r="R59" s="70"/>
      <c r="S59" s="70"/>
    </row>
    <row r="60" spans="1:19" hidden="1">
      <c r="A60" s="70"/>
      <c r="B60" s="38">
        <v>24</v>
      </c>
      <c r="C60" s="39">
        <f t="shared" si="2"/>
        <v>5819.2845651833677</v>
      </c>
      <c r="D60" s="39">
        <f t="shared" si="3"/>
        <v>1523.4851365940451</v>
      </c>
      <c r="E60" s="39">
        <f t="shared" si="6"/>
        <v>-11.605920632920743</v>
      </c>
      <c r="F60" s="39">
        <f t="shared" si="7"/>
        <v>-11605.920632920743</v>
      </c>
      <c r="G60" s="39">
        <f t="shared" si="8"/>
        <v>-3.2238668424779839</v>
      </c>
      <c r="H60" s="35">
        <f t="shared" si="9"/>
        <v>1170.705213273221</v>
      </c>
      <c r="I60" s="53">
        <f>(2*Coriolis!D$9*(Coriolis!D$10*1000/3600)*Coriolis!D$8*SIN(RADIANS(B60)))</f>
        <v>328.48593610325725</v>
      </c>
      <c r="J60" s="53">
        <f t="shared" si="4"/>
        <v>33.505565482532234</v>
      </c>
      <c r="K60" s="78">
        <f t="shared" si="5"/>
        <v>0.13533055108648034</v>
      </c>
      <c r="L60" s="55">
        <f t="shared" si="0"/>
        <v>0.33832637771620083</v>
      </c>
      <c r="M60" s="55">
        <f>L60*$Q$18/Coriolis!$D$10</f>
        <v>4.2913317749522912</v>
      </c>
      <c r="N60" s="76">
        <f t="shared" si="1"/>
        <v>0.13533055108648032</v>
      </c>
      <c r="O60" s="67"/>
      <c r="P60" s="70"/>
      <c r="Q60" s="70"/>
      <c r="R60" s="70"/>
      <c r="S60" s="70"/>
    </row>
    <row r="61" spans="1:19" hidden="1">
      <c r="A61" s="70"/>
      <c r="B61" s="38">
        <v>25</v>
      </c>
      <c r="C61" s="39">
        <f t="shared" si="2"/>
        <v>5773.1806034234605</v>
      </c>
      <c r="D61" s="39">
        <f t="shared" si="3"/>
        <v>1511.4151476301861</v>
      </c>
      <c r="E61" s="39">
        <f t="shared" si="6"/>
        <v>-12.069988963859032</v>
      </c>
      <c r="F61" s="39">
        <f t="shared" si="7"/>
        <v>-12069.988963859032</v>
      </c>
      <c r="G61" s="39">
        <f t="shared" si="8"/>
        <v>-3.3527747121830647</v>
      </c>
      <c r="H61" s="35">
        <f t="shared" si="9"/>
        <v>1126.7111518485337</v>
      </c>
      <c r="I61" s="53">
        <f>(2*Coriolis!D$9*(Coriolis!D$10*1000/3600)*Coriolis!D$8*SIN(RADIANS(B61)))</f>
        <v>341.31214309194536</v>
      </c>
      <c r="J61" s="53">
        <f t="shared" si="4"/>
        <v>34.813838595378421</v>
      </c>
      <c r="K61" s="78">
        <f t="shared" si="5"/>
        <v>0.14061472757427615</v>
      </c>
      <c r="L61" s="55">
        <f t="shared" si="0"/>
        <v>0.35153681893569039</v>
      </c>
      <c r="M61" s="55">
        <f>L61*$Q$18/Coriolis!$D$10</f>
        <v>4.4588930113802974</v>
      </c>
      <c r="N61" s="76">
        <f t="shared" si="1"/>
        <v>0.14061472757427618</v>
      </c>
      <c r="O61" s="67"/>
      <c r="P61" s="70"/>
      <c r="Q61" s="70"/>
      <c r="R61" s="70"/>
      <c r="S61" s="70"/>
    </row>
    <row r="62" spans="1:19" hidden="1">
      <c r="A62" s="70"/>
      <c r="B62" s="38">
        <v>26</v>
      </c>
      <c r="C62" s="39">
        <f t="shared" si="2"/>
        <v>5725.3180749256944</v>
      </c>
      <c r="D62" s="39">
        <f t="shared" si="3"/>
        <v>1498.8847669709514</v>
      </c>
      <c r="E62" s="39">
        <f t="shared" si="6"/>
        <v>-12.530380659234652</v>
      </c>
      <c r="F62" s="39">
        <f t="shared" si="7"/>
        <v>-12530.380659234652</v>
      </c>
      <c r="G62" s="39">
        <f t="shared" si="8"/>
        <v>-3.4806612942318478</v>
      </c>
      <c r="H62" s="35">
        <f t="shared" si="9"/>
        <v>1086.2227406294089</v>
      </c>
      <c r="I62" s="53">
        <f>(2*Coriolis!D$9*(Coriolis!D$10*1000/3600)*Coriolis!D$8*SIN(RADIANS(B62)))</f>
        <v>354.03438309548272</v>
      </c>
      <c r="J62" s="53">
        <f t="shared" si="4"/>
        <v>36.111507075739233</v>
      </c>
      <c r="K62" s="78">
        <f t="shared" si="5"/>
        <v>0.14585607145388738</v>
      </c>
      <c r="L62" s="55">
        <f t="shared" si="0"/>
        <v>0.36464017863471843</v>
      </c>
      <c r="M62" s="55">
        <f>L62*$Q$18/Coriolis!$D$10</f>
        <v>4.6250960258027689</v>
      </c>
      <c r="N62" s="76">
        <f t="shared" si="1"/>
        <v>0.1458560714538874</v>
      </c>
      <c r="O62" s="67"/>
      <c r="P62" s="70"/>
      <c r="Q62" s="70"/>
      <c r="R62" s="70"/>
      <c r="S62" s="70"/>
    </row>
    <row r="63" spans="1:19" hidden="1">
      <c r="A63" s="70"/>
      <c r="B63" s="38">
        <v>27</v>
      </c>
      <c r="C63" s="39">
        <f t="shared" si="2"/>
        <v>5675.711559079904</v>
      </c>
      <c r="D63" s="39">
        <f t="shared" si="3"/>
        <v>1485.8978114916747</v>
      </c>
      <c r="E63" s="39">
        <f t="shared" si="6"/>
        <v>-12.98695547927673</v>
      </c>
      <c r="F63" s="39">
        <f t="shared" si="7"/>
        <v>-12986.95547927673</v>
      </c>
      <c r="G63" s="39">
        <f t="shared" si="8"/>
        <v>-3.607487633132425</v>
      </c>
      <c r="H63" s="35">
        <f t="shared" si="9"/>
        <v>1048.8517022961173</v>
      </c>
      <c r="I63" s="53">
        <f>(2*Coriolis!D$9*(Coriolis!D$10*1000/3600)*Coriolis!D$8*SIN(RADIANS(B63)))</f>
        <v>366.64878079632109</v>
      </c>
      <c r="J63" s="53">
        <f t="shared" si="4"/>
        <v>37.398175641224746</v>
      </c>
      <c r="K63" s="78">
        <f t="shared" si="5"/>
        <v>0.15105298616119428</v>
      </c>
      <c r="L63" s="55">
        <f t="shared" si="0"/>
        <v>0.37763246540298567</v>
      </c>
      <c r="M63" s="55">
        <f>L63*$Q$18/Coriolis!$D$10</f>
        <v>4.7898901911714704</v>
      </c>
      <c r="N63" s="76">
        <f t="shared" si="1"/>
        <v>0.15105298616119428</v>
      </c>
      <c r="O63" s="67"/>
      <c r="P63" s="70"/>
      <c r="Q63" s="70"/>
      <c r="R63" s="70"/>
      <c r="S63" s="70"/>
    </row>
    <row r="64" spans="1:19" hidden="1">
      <c r="A64" s="70"/>
      <c r="B64" s="38">
        <v>28</v>
      </c>
      <c r="C64" s="39">
        <f t="shared" si="2"/>
        <v>5624.3761665113652</v>
      </c>
      <c r="D64" s="39">
        <f t="shared" si="3"/>
        <v>1472.4582371448023</v>
      </c>
      <c r="E64" s="39">
        <f t="shared" si="6"/>
        <v>-13.439574346872405</v>
      </c>
      <c r="F64" s="39">
        <f t="shared" si="7"/>
        <v>-13439.574346872405</v>
      </c>
      <c r="G64" s="39">
        <f t="shared" si="8"/>
        <v>-3.7332150963534456</v>
      </c>
      <c r="H64" s="35">
        <f t="shared" si="9"/>
        <v>1014.2652851057821</v>
      </c>
      <c r="I64" s="53">
        <f>(2*Coriolis!D$9*(Coriolis!D$10*1000/3600)*Coriolis!D$8*SIN(RADIANS(B64)))</f>
        <v>379.15149372672249</v>
      </c>
      <c r="J64" s="53">
        <f t="shared" si="4"/>
        <v>38.673452360125694</v>
      </c>
      <c r="K64" s="78">
        <f t="shared" si="5"/>
        <v>0.15620388866563337</v>
      </c>
      <c r="L64" s="55">
        <f t="shared" si="0"/>
        <v>0.39050972166408343</v>
      </c>
      <c r="M64" s="55">
        <f>L64*$Q$18/Coriolis!$D$10</f>
        <v>4.9532253095872338</v>
      </c>
      <c r="N64" s="76">
        <f t="shared" si="1"/>
        <v>0.15620388866563337</v>
      </c>
      <c r="O64" s="67"/>
      <c r="P64" s="70"/>
      <c r="Q64" s="70"/>
      <c r="R64" s="70"/>
      <c r="S64" s="70"/>
    </row>
    <row r="65" spans="1:19" ht="15" hidden="1" customHeight="1">
      <c r="A65" s="70"/>
      <c r="B65" s="38">
        <v>29</v>
      </c>
      <c r="C65" s="39">
        <f t="shared" si="2"/>
        <v>5571.3275344779513</v>
      </c>
      <c r="D65" s="39">
        <f t="shared" si="3"/>
        <v>1458.5701377548721</v>
      </c>
      <c r="E65" s="39">
        <f t="shared" si="6"/>
        <v>-13.888099389930176</v>
      </c>
      <c r="F65" s="39">
        <f t="shared" si="7"/>
        <v>-13888.099389930176</v>
      </c>
      <c r="G65" s="39">
        <f t="shared" si="8"/>
        <v>-3.8578053860917154</v>
      </c>
      <c r="H65" s="35">
        <f t="shared" si="9"/>
        <v>982.17669079285622</v>
      </c>
      <c r="I65" s="53">
        <f>(2*Coriolis!D$9*(Coriolis!D$10*1000/3600)*Coriolis!D$8*SIN(RADIANS(B65)))</f>
        <v>391.53871343921173</v>
      </c>
      <c r="J65" s="53">
        <f t="shared" si="4"/>
        <v>39.936948770799596</v>
      </c>
      <c r="K65" s="78">
        <f t="shared" si="5"/>
        <v>0.16130720995240386</v>
      </c>
      <c r="L65" s="55">
        <f t="shared" si="0"/>
        <v>0.40326802488100966</v>
      </c>
      <c r="M65" s="55">
        <f>L65*$Q$18/Coriolis!$D$10</f>
        <v>5.1150516275907263</v>
      </c>
      <c r="N65" s="76">
        <f t="shared" si="1"/>
        <v>0.16130720995240386</v>
      </c>
      <c r="O65" s="67"/>
      <c r="P65" s="70"/>
      <c r="Q65" s="70"/>
      <c r="R65" s="70"/>
      <c r="S65" s="70"/>
    </row>
    <row r="66" spans="1:19">
      <c r="A66" s="70"/>
      <c r="B66" s="38">
        <v>30</v>
      </c>
      <c r="C66" s="39">
        <f t="shared" si="2"/>
        <v>5516.5818221068748</v>
      </c>
      <c r="D66" s="39">
        <f t="shared" si="3"/>
        <v>1444.2377437714961</v>
      </c>
      <c r="E66" s="39">
        <f t="shared" si="6"/>
        <v>-14.332393983376051</v>
      </c>
      <c r="F66" s="39">
        <f t="shared" si="7"/>
        <v>-14332.393983376051</v>
      </c>
      <c r="G66" s="39">
        <f t="shared" si="8"/>
        <v>-3.9812205509377918</v>
      </c>
      <c r="H66" s="35">
        <f t="shared" si="9"/>
        <v>952.33741695617744</v>
      </c>
      <c r="I66" s="53">
        <f>(2*Coriolis!D$9*(Coriolis!D$10*1000/3600)*Coriolis!D$8*SIN(RADIANS(B66)))</f>
        <v>403.80666666666656</v>
      </c>
      <c r="J66" s="53">
        <f t="shared" si="4"/>
        <v>41.188279999999985</v>
      </c>
      <c r="K66" s="78">
        <f t="shared" si="5"/>
        <v>0.16636139550040474</v>
      </c>
      <c r="L66" s="55">
        <f t="shared" si="0"/>
        <v>0.41590348875101185</v>
      </c>
      <c r="M66" s="55">
        <f>L66*$Q$18/Coriolis!$D$10</f>
        <v>5.2753198513178337</v>
      </c>
      <c r="N66" s="76">
        <f t="shared" si="1"/>
        <v>0.16636139550040471</v>
      </c>
      <c r="O66" s="67"/>
      <c r="P66" s="71"/>
      <c r="Q66" s="72"/>
      <c r="R66" s="70"/>
      <c r="S66" s="70"/>
    </row>
    <row r="67" spans="1:19" hidden="1">
      <c r="A67" s="70"/>
      <c r="B67" s="40">
        <v>31</v>
      </c>
      <c r="C67" s="41">
        <f t="shared" si="2"/>
        <v>5460.1557054724553</v>
      </c>
      <c r="D67" s="41">
        <f t="shared" si="3"/>
        <v>1429.4654209807215</v>
      </c>
      <c r="E67" s="41">
        <f t="shared" si="6"/>
        <v>-14.772322790774524</v>
      </c>
      <c r="F67" s="41">
        <f t="shared" si="7"/>
        <v>-14772.322790774524</v>
      </c>
      <c r="G67" s="41">
        <f t="shared" si="8"/>
        <v>-4.1034229974373675</v>
      </c>
      <c r="H67" s="35">
        <f t="shared" si="9"/>
        <v>924.53108163167622</v>
      </c>
      <c r="I67" s="53">
        <f>(2*Coriolis!D$9*(Coriolis!D$10*1000/3600)*Coriolis!D$8*SIN(RADIANS(B67)))</f>
        <v>415.95161647169181</v>
      </c>
      <c r="J67" s="53">
        <f t="shared" si="4"/>
        <v>42.42706488011256</v>
      </c>
      <c r="K67" s="78">
        <f t="shared" si="5"/>
        <v>0.17136490575575722</v>
      </c>
      <c r="L67" s="55">
        <f t="shared" si="0"/>
        <v>0.428412264389393</v>
      </c>
      <c r="M67" s="55">
        <f>L67*$Q$18/Coriolis!$D$10</f>
        <v>5.4339811615150611</v>
      </c>
      <c r="N67" s="76">
        <f t="shared" si="1"/>
        <v>0.17136490575575719</v>
      </c>
      <c r="O67" s="67"/>
      <c r="P67" s="71"/>
      <c r="Q67" s="71"/>
      <c r="R67" s="70"/>
      <c r="S67" s="70"/>
    </row>
    <row r="68" spans="1:19" hidden="1">
      <c r="A68" s="70"/>
      <c r="B68" s="40">
        <v>32</v>
      </c>
      <c r="C68" s="41">
        <f t="shared" si="2"/>
        <v>5402.0663725164331</v>
      </c>
      <c r="D68" s="41">
        <f t="shared" si="3"/>
        <v>1414.257669175174</v>
      </c>
      <c r="E68" s="41">
        <f t="shared" si="6"/>
        <v>-15.207751805547559</v>
      </c>
      <c r="F68" s="41">
        <f t="shared" si="7"/>
        <v>-15207.751805547559</v>
      </c>
      <c r="G68" s="41">
        <f t="shared" si="8"/>
        <v>-4.2243755015409885</v>
      </c>
      <c r="H68" s="35">
        <f t="shared" si="9"/>
        <v>898.56840582519021</v>
      </c>
      <c r="I68" s="53">
        <f>(2*Coriolis!D$9*(Coriolis!D$10*1000/3600)*Coriolis!D$8*SIN(RADIANS(B68)))</f>
        <v>427.96986338492599</v>
      </c>
      <c r="J68" s="53">
        <f t="shared" si="4"/>
        <v>43.652926065262449</v>
      </c>
      <c r="K68" s="78">
        <f t="shared" si="5"/>
        <v>0.17631621660076738</v>
      </c>
      <c r="L68" s="55">
        <f t="shared" ref="L68:L99" si="10">K68*$Q$1/100</f>
        <v>0.44079054150191843</v>
      </c>
      <c r="M68" s="55">
        <f>L68*$Q$18/Coriolis!$D$10</f>
        <v>5.5909872284103335</v>
      </c>
      <c r="N68" s="76">
        <f t="shared" ref="N68:N99" si="11">M68*100/$Q$18</f>
        <v>0.17631621660076738</v>
      </c>
      <c r="O68" s="67"/>
      <c r="P68" s="73"/>
      <c r="Q68" s="73"/>
      <c r="R68" s="70"/>
      <c r="S68" s="70"/>
    </row>
    <row r="69" spans="1:19" hidden="1">
      <c r="A69" s="70"/>
      <c r="B69" s="40">
        <v>33</v>
      </c>
      <c r="C69" s="41">
        <f t="shared" si="2"/>
        <v>5342.3315178123512</v>
      </c>
      <c r="D69" s="41">
        <f t="shared" si="3"/>
        <v>1398.6191207833742</v>
      </c>
      <c r="E69" s="41">
        <f t="shared" si="6"/>
        <v>-15.638548391799759</v>
      </c>
      <c r="F69" s="41">
        <f t="shared" si="7"/>
        <v>-15638.548391799759</v>
      </c>
      <c r="G69" s="41">
        <f t="shared" si="8"/>
        <v>-4.3440412199443772</v>
      </c>
      <c r="H69" s="35">
        <f t="shared" si="9"/>
        <v>874.28310838012317</v>
      </c>
      <c r="I69" s="53">
        <f>(2*Coriolis!D$9*(Coriolis!D$10*1000/3600)*Coriolis!D$8*SIN(RADIANS(B69)))</f>
        <v>439.85774653193602</v>
      </c>
      <c r="J69" s="53">
        <f t="shared" si="4"/>
        <v>44.865490146257471</v>
      </c>
      <c r="K69" s="78">
        <f t="shared" si="5"/>
        <v>0.18121381981818743</v>
      </c>
      <c r="L69" s="55">
        <f t="shared" si="10"/>
        <v>0.45303454954546857</v>
      </c>
      <c r="M69" s="55">
        <f>L69*$Q$18/Coriolis!$D$10</f>
        <v>5.7462902264347226</v>
      </c>
      <c r="N69" s="76">
        <f t="shared" si="11"/>
        <v>0.1812138198181874</v>
      </c>
      <c r="O69" s="67"/>
      <c r="P69" s="70"/>
      <c r="Q69" s="70"/>
      <c r="R69" s="70"/>
      <c r="S69" s="70"/>
    </row>
    <row r="70" spans="1:19" hidden="1">
      <c r="A70" s="70"/>
      <c r="B70" s="40">
        <v>34</v>
      </c>
      <c r="C70" s="41">
        <f t="shared" si="2"/>
        <v>5280.9693371756148</v>
      </c>
      <c r="D70" s="41">
        <f t="shared" si="3"/>
        <v>1382.5545394586559</v>
      </c>
      <c r="E70" s="41">
        <f t="shared" si="6"/>
        <v>-16.064581324718347</v>
      </c>
      <c r="F70" s="41">
        <f t="shared" si="7"/>
        <v>-16064.581324718347</v>
      </c>
      <c r="G70" s="41">
        <f t="shared" si="8"/>
        <v>-4.4623837013106522</v>
      </c>
      <c r="H70" s="35">
        <f t="shared" si="9"/>
        <v>851.52852534903184</v>
      </c>
      <c r="I70" s="53">
        <f>(2*Coriolis!D$9*(Coriolis!D$10*1000/3600)*Coriolis!D$8*SIN(RADIANS(B70)))</f>
        <v>451.61164474835476</v>
      </c>
      <c r="J70" s="53">
        <f t="shared" si="4"/>
        <v>46.064387764332182</v>
      </c>
      <c r="K70" s="78">
        <f t="shared" si="5"/>
        <v>0.18605622355063317</v>
      </c>
      <c r="L70" s="55">
        <f t="shared" si="10"/>
        <v>0.46514055887658295</v>
      </c>
      <c r="M70" s="55">
        <f>L70*$Q$18/Coriolis!$D$10</f>
        <v>5.8998428487905787</v>
      </c>
      <c r="N70" s="76">
        <f t="shared" si="11"/>
        <v>0.1860562235506332</v>
      </c>
      <c r="O70" s="67"/>
      <c r="P70" s="70"/>
      <c r="Q70" s="70"/>
      <c r="R70" s="70"/>
      <c r="S70" s="70"/>
    </row>
    <row r="71" spans="1:19" hidden="1">
      <c r="A71" s="70"/>
      <c r="B71" s="40">
        <v>35</v>
      </c>
      <c r="C71" s="41">
        <f t="shared" si="2"/>
        <v>5217.9985221208781</v>
      </c>
      <c r="D71" s="41">
        <f t="shared" si="3"/>
        <v>1366.0688186281122</v>
      </c>
      <c r="E71" s="41">
        <f t="shared" si="6"/>
        <v>-16.485720830543642</v>
      </c>
      <c r="F71" s="41">
        <f t="shared" si="7"/>
        <v>-16485.720830543643</v>
      </c>
      <c r="G71" s="41">
        <f t="shared" si="8"/>
        <v>-4.5793668973732347</v>
      </c>
      <c r="H71" s="35">
        <f t="shared" si="9"/>
        <v>830.17480897116047</v>
      </c>
      <c r="I71" s="53">
        <f>(2*Coriolis!D$9*(Coriolis!D$10*1000/3600)*Coriolis!D$8*SIN(RADIANS(B71)))</f>
        <v>463.22797768292276</v>
      </c>
      <c r="J71" s="53">
        <f t="shared" si="4"/>
        <v>47.249253723658121</v>
      </c>
      <c r="K71" s="78">
        <f t="shared" si="5"/>
        <v>0.19084195275501825</v>
      </c>
      <c r="L71" s="55">
        <f t="shared" si="10"/>
        <v>0.47710488188754563</v>
      </c>
      <c r="M71" s="55">
        <f>L71*$Q$18/Coriolis!$D$10</f>
        <v>6.0515983218616283</v>
      </c>
      <c r="N71" s="76">
        <f t="shared" si="11"/>
        <v>0.19084195275501822</v>
      </c>
      <c r="O71" s="67"/>
      <c r="P71" s="70"/>
      <c r="Q71" s="70"/>
      <c r="R71" s="70"/>
      <c r="S71" s="70"/>
    </row>
    <row r="72" spans="1:19" hidden="1">
      <c r="A72" s="70"/>
      <c r="B72" s="40">
        <v>36</v>
      </c>
      <c r="C72" s="41">
        <f t="shared" si="2"/>
        <v>5153.4382541684154</v>
      </c>
      <c r="D72" s="41">
        <f t="shared" si="3"/>
        <v>1349.1669800020086</v>
      </c>
      <c r="E72" s="41">
        <f t="shared" si="6"/>
        <v>-16.901838626103654</v>
      </c>
      <c r="F72" s="41">
        <f t="shared" si="7"/>
        <v>-16901.838626103654</v>
      </c>
      <c r="G72" s="41">
        <f t="shared" si="8"/>
        <v>-4.6949551739176814</v>
      </c>
      <c r="H72" s="35">
        <f t="shared" si="9"/>
        <v>810.10659355766586</v>
      </c>
      <c r="I72" s="53">
        <f>(2*Coriolis!D$9*(Coriolis!D$10*1000/3600)*Coriolis!D$8*SIN(RADIANS(B72)))</f>
        <v>474.70320688809846</v>
      </c>
      <c r="J72" s="53">
        <f t="shared" si="4"/>
        <v>48.419727102586037</v>
      </c>
      <c r="K72" s="78">
        <f t="shared" si="5"/>
        <v>0.19556954965186663</v>
      </c>
      <c r="L72" s="55">
        <f t="shared" si="10"/>
        <v>0.48892387412966654</v>
      </c>
      <c r="M72" s="55">
        <f>L72*$Q$18/Coriolis!$D$10</f>
        <v>6.20151041946069</v>
      </c>
      <c r="N72" s="76">
        <f t="shared" si="11"/>
        <v>0.1955695496518666</v>
      </c>
      <c r="O72" s="67"/>
      <c r="P72" s="70"/>
      <c r="Q72" s="70"/>
      <c r="R72" s="70"/>
      <c r="S72" s="70"/>
    </row>
    <row r="73" spans="1:19" hidden="1">
      <c r="A73" s="70"/>
      <c r="B73" s="40">
        <v>37</v>
      </c>
      <c r="C73" s="41">
        <f t="shared" si="2"/>
        <v>5087.3081990012552</v>
      </c>
      <c r="D73" s="41">
        <f t="shared" si="3"/>
        <v>1331.8541720441219</v>
      </c>
      <c r="E73" s="41">
        <f t="shared" si="6"/>
        <v>-17.312807957886662</v>
      </c>
      <c r="F73" s="41">
        <f t="shared" si="7"/>
        <v>-17312.80795788666</v>
      </c>
      <c r="G73" s="41">
        <f t="shared" si="8"/>
        <v>-4.8091133216351833</v>
      </c>
      <c r="H73" s="35">
        <f t="shared" si="9"/>
        <v>791.22103995364182</v>
      </c>
      <c r="I73" s="53">
        <f>(2*Coriolis!D$9*(Coriolis!D$10*1000/3600)*Coriolis!D$8*SIN(RADIANS(B73)))</f>
        <v>486.0338368979028</v>
      </c>
      <c r="J73" s="53">
        <f t="shared" si="4"/>
        <v>49.575451363586083</v>
      </c>
      <c r="K73" s="78">
        <f t="shared" si="5"/>
        <v>0.2002375741693663</v>
      </c>
      <c r="L73" s="55">
        <f t="shared" si="10"/>
        <v>0.50059393542341579</v>
      </c>
      <c r="M73" s="55">
        <f>L73*$Q$18/Coriolis!$D$10</f>
        <v>6.3495334769106053</v>
      </c>
      <c r="N73" s="76">
        <f t="shared" si="11"/>
        <v>0.2002375741693663</v>
      </c>
      <c r="O73" s="67"/>
      <c r="P73" s="70"/>
      <c r="Q73" s="70"/>
      <c r="R73" s="70"/>
      <c r="S73" s="70"/>
    </row>
    <row r="74" spans="1:19" hidden="1">
      <c r="A74" s="70"/>
      <c r="B74" s="40">
        <v>38</v>
      </c>
      <c r="C74" s="41">
        <f t="shared" si="2"/>
        <v>5019.6285004748188</v>
      </c>
      <c r="D74" s="41">
        <f t="shared" si="3"/>
        <v>1314.1356684034699</v>
      </c>
      <c r="E74" s="41">
        <f t="shared" si="6"/>
        <v>-17.718503640651988</v>
      </c>
      <c r="F74" s="41">
        <f t="shared" si="7"/>
        <v>-17718.503640651987</v>
      </c>
      <c r="G74" s="41">
        <f t="shared" si="8"/>
        <v>-4.9218065668477742</v>
      </c>
      <c r="H74" s="35">
        <f t="shared" si="9"/>
        <v>773.42618884219769</v>
      </c>
      <c r="I74" s="53">
        <f>(2*Coriolis!D$9*(Coriolis!D$10*1000/3600)*Coriolis!D$8*SIN(RADIANS(B74)))</f>
        <v>497.21641629267259</v>
      </c>
      <c r="J74" s="53">
        <f t="shared" si="4"/>
        <v>50.7160744618526</v>
      </c>
      <c r="K74" s="78">
        <f t="shared" si="5"/>
        <v>0.20484460438202909</v>
      </c>
      <c r="L74" s="55">
        <f t="shared" si="10"/>
        <v>0.51211151095507268</v>
      </c>
      <c r="M74" s="55">
        <f>L74*$Q$18/Coriolis!$D$10</f>
        <v>6.4956224049541413</v>
      </c>
      <c r="N74" s="76">
        <f t="shared" si="11"/>
        <v>0.20484460438202906</v>
      </c>
      <c r="O74" s="67"/>
      <c r="P74" s="70"/>
      <c r="Q74" s="70"/>
      <c r="R74" s="70"/>
      <c r="S74" s="70"/>
    </row>
    <row r="75" spans="1:19" hidden="1">
      <c r="A75" s="70"/>
      <c r="B75" s="42">
        <v>39</v>
      </c>
      <c r="C75" s="43">
        <f t="shared" si="2"/>
        <v>4950.4197744809044</v>
      </c>
      <c r="D75" s="43">
        <f t="shared" si="3"/>
        <v>1296.0168663079041</v>
      </c>
      <c r="E75" s="43">
        <f t="shared" si="6"/>
        <v>-18.118802095565798</v>
      </c>
      <c r="F75" s="43">
        <f t="shared" si="7"/>
        <v>-18118.802095565799</v>
      </c>
      <c r="G75" s="43">
        <f t="shared" si="8"/>
        <v>-5.0330005821016108</v>
      </c>
      <c r="H75" s="35">
        <f t="shared" si="9"/>
        <v>756.63956746060637</v>
      </c>
      <c r="I75" s="53">
        <f>(2*Coriolis!D$9*(Coriolis!D$10*1000/3600)*Coriolis!D$8*SIN(RADIANS(B75)))</f>
        <v>508.24753875039596</v>
      </c>
      <c r="J75" s="53">
        <f t="shared" si="4"/>
        <v>51.841248952540383</v>
      </c>
      <c r="K75" s="78">
        <f t="shared" si="5"/>
        <v>0.20938923694382278</v>
      </c>
      <c r="L75" s="55">
        <f t="shared" si="10"/>
        <v>0.52347309235955697</v>
      </c>
      <c r="M75" s="55">
        <f>L75*$Q$18/Coriolis!$D$10</f>
        <v>6.6397327034886207</v>
      </c>
      <c r="N75" s="76">
        <f t="shared" si="11"/>
        <v>0.2093892369438228</v>
      </c>
      <c r="O75" s="67"/>
      <c r="P75" s="70"/>
      <c r="Q75" s="70"/>
      <c r="R75" s="70"/>
      <c r="S75" s="70"/>
    </row>
    <row r="76" spans="1:19">
      <c r="A76" s="70"/>
      <c r="B76" s="42">
        <v>40</v>
      </c>
      <c r="C76" s="43">
        <f t="shared" si="2"/>
        <v>4879.7031026678897</v>
      </c>
      <c r="D76" s="43">
        <f t="shared" si="3"/>
        <v>1277.5032849200636</v>
      </c>
      <c r="E76" s="43">
        <f t="shared" si="6"/>
        <v>-18.513581387840532</v>
      </c>
      <c r="F76" s="43">
        <f t="shared" si="7"/>
        <v>-18513.581387840532</v>
      </c>
      <c r="G76" s="43">
        <f t="shared" si="8"/>
        <v>-5.1426614966223703</v>
      </c>
      <c r="H76" s="35">
        <f t="shared" si="9"/>
        <v>740.78700538471219</v>
      </c>
      <c r="I76" s="53">
        <f>(2*Coriolis!D$9*(Coriolis!D$10*1000/3600)*Coriolis!D$8*SIN(RADIANS(B76)))</f>
        <v>519.12384408431149</v>
      </c>
      <c r="J76" s="53">
        <f t="shared" si="4"/>
        <v>52.950632096599769</v>
      </c>
      <c r="K76" s="78">
        <f t="shared" si="5"/>
        <v>0.21387008751564432</v>
      </c>
      <c r="L76" s="55">
        <f t="shared" si="10"/>
        <v>0.53467521878911084</v>
      </c>
      <c r="M76" s="55">
        <f>L76*$Q$18/Coriolis!$D$10</f>
        <v>6.7818204751210818</v>
      </c>
      <c r="N76" s="76">
        <f t="shared" si="11"/>
        <v>0.21387008751564432</v>
      </c>
      <c r="O76" s="67"/>
      <c r="P76" s="70"/>
      <c r="Q76" s="70"/>
      <c r="R76" s="70"/>
      <c r="S76" s="70"/>
    </row>
    <row r="77" spans="1:19" hidden="1">
      <c r="A77" s="70"/>
      <c r="B77" s="42">
        <v>41</v>
      </c>
      <c r="C77" s="43">
        <f t="shared" si="2"/>
        <v>4807.5000260190582</v>
      </c>
      <c r="D77" s="43">
        <f t="shared" si="3"/>
        <v>1258.6005636561842</v>
      </c>
      <c r="E77" s="43">
        <f t="shared" si="6"/>
        <v>-18.902721263879357</v>
      </c>
      <c r="F77" s="43">
        <f t="shared" si="7"/>
        <v>-18902.721263879357</v>
      </c>
      <c r="G77" s="43">
        <f t="shared" si="8"/>
        <v>-5.2507559066331551</v>
      </c>
      <c r="H77" s="35">
        <f t="shared" si="9"/>
        <v>725.80162369044763</v>
      </c>
      <c r="I77" s="53">
        <f>(2*Coriolis!D$9*(Coriolis!D$10*1000/3600)*Coriolis!D$8*SIN(RADIANS(B77)))</f>
        <v>529.84201926645346</v>
      </c>
      <c r="J77" s="53">
        <f t="shared" si="4"/>
        <v>54.043885965178248</v>
      </c>
      <c r="K77" s="78">
        <f t="shared" si="5"/>
        <v>0.21828579118700259</v>
      </c>
      <c r="L77" s="55">
        <f t="shared" si="10"/>
        <v>0.54571447796750649</v>
      </c>
      <c r="M77" s="55">
        <f>L77*$Q$18/Coriolis!$D$10</f>
        <v>6.9218424385398523</v>
      </c>
      <c r="N77" s="76">
        <f t="shared" si="11"/>
        <v>0.21828579118700259</v>
      </c>
      <c r="O77" s="67"/>
      <c r="P77" s="70"/>
      <c r="Q77" s="70"/>
      <c r="R77" s="70"/>
      <c r="S77" s="70"/>
    </row>
    <row r="78" spans="1:19" hidden="1">
      <c r="A78" s="70"/>
      <c r="B78" s="42">
        <v>42</v>
      </c>
      <c r="C78" s="43">
        <f t="shared" si="2"/>
        <v>4733.8325382910016</v>
      </c>
      <c r="D78" s="43">
        <f t="shared" si="3"/>
        <v>1239.3144604682777</v>
      </c>
      <c r="E78" s="43">
        <f t="shared" si="6"/>
        <v>-19.286103187906519</v>
      </c>
      <c r="F78" s="43">
        <f t="shared" si="7"/>
        <v>-19286.103187906519</v>
      </c>
      <c r="G78" s="43">
        <f t="shared" si="8"/>
        <v>-5.3572508855295888</v>
      </c>
      <c r="H78" s="35">
        <f t="shared" si="9"/>
        <v>711.62296859982052</v>
      </c>
      <c r="I78" s="53">
        <f>(2*Coriolis!D$9*(Coriolis!D$10*1000/3600)*Coriolis!D$8*SIN(RADIANS(B78)))</f>
        <v>540.39879943683195</v>
      </c>
      <c r="J78" s="53">
        <f t="shared" si="4"/>
        <v>55.120677542556855</v>
      </c>
      <c r="K78" s="78">
        <f t="shared" si="5"/>
        <v>0.22263500289178337</v>
      </c>
      <c r="L78" s="55">
        <f t="shared" si="10"/>
        <v>0.55658750722945838</v>
      </c>
      <c r="M78" s="55">
        <f>L78*$Q$18/Coriolis!$D$10</f>
        <v>7.0597559416984508</v>
      </c>
      <c r="N78" s="76">
        <f t="shared" si="11"/>
        <v>0.22263500289178337</v>
      </c>
      <c r="O78" s="67"/>
      <c r="P78" s="70"/>
      <c r="Q78" s="70"/>
      <c r="R78" s="70"/>
      <c r="S78" s="70"/>
    </row>
    <row r="79" spans="1:19" hidden="1">
      <c r="A79" s="70"/>
      <c r="B79" s="42">
        <v>43</v>
      </c>
      <c r="C79" s="43">
        <f t="shared" si="2"/>
        <v>4658.7230793141161</v>
      </c>
      <c r="D79" s="43">
        <f t="shared" si="3"/>
        <v>1219.6508500902039</v>
      </c>
      <c r="E79" s="43">
        <f t="shared" si="6"/>
        <v>-19.663610378073827</v>
      </c>
      <c r="F79" s="43">
        <f t="shared" si="7"/>
        <v>-19663.610378073827</v>
      </c>
      <c r="G79" s="43">
        <f t="shared" si="8"/>
        <v>-5.4621139939093961</v>
      </c>
      <c r="H79" s="35">
        <f t="shared" si="9"/>
        <v>698.19626609432373</v>
      </c>
      <c r="I79" s="53">
        <f>(2*Coriolis!D$9*(Coriolis!D$10*1000/3600)*Coriolis!D$8*SIN(RADIANS(B79)))</f>
        <v>550.79096889794118</v>
      </c>
      <c r="J79" s="53">
        <f t="shared" si="4"/>
        <v>56.18067882759</v>
      </c>
      <c r="K79" s="78">
        <f t="shared" si="5"/>
        <v>0.22691639781796955</v>
      </c>
      <c r="L79" s="55">
        <f t="shared" si="10"/>
        <v>0.56729099454492382</v>
      </c>
      <c r="M79" s="55">
        <f>L79*$Q$18/Coriolis!$D$10</f>
        <v>7.1955189748078139</v>
      </c>
      <c r="N79" s="76">
        <f t="shared" si="11"/>
        <v>0.22691639781796952</v>
      </c>
      <c r="O79" s="67"/>
      <c r="P79" s="70"/>
      <c r="Q79" s="70"/>
      <c r="R79" s="70"/>
      <c r="S79" s="70"/>
    </row>
    <row r="80" spans="1:19" hidden="1">
      <c r="A80" s="70"/>
      <c r="B80" s="42">
        <v>44</v>
      </c>
      <c r="C80" s="43">
        <f t="shared" si="2"/>
        <v>4582.194528157208</v>
      </c>
      <c r="D80" s="43">
        <f t="shared" si="3"/>
        <v>1199.6157222481695</v>
      </c>
      <c r="E80" s="43">
        <f t="shared" si="6"/>
        <v>-20.035127842034399</v>
      </c>
      <c r="F80" s="43">
        <f t="shared" si="7"/>
        <v>-20035.127842034399</v>
      </c>
      <c r="G80" s="43">
        <f t="shared" si="8"/>
        <v>-5.5653132894540001</v>
      </c>
      <c r="H80" s="35">
        <f t="shared" si="9"/>
        <v>685.47177825476854</v>
      </c>
      <c r="I80" s="53">
        <f>(2*Coriolis!D$9*(Coriolis!D$10*1000/3600)*Coriolis!D$8*SIN(RADIANS(B80)))</f>
        <v>561.01536209429219</v>
      </c>
      <c r="J80" s="53">
        <f t="shared" si="4"/>
        <v>57.223566933617796</v>
      </c>
      <c r="K80" s="78">
        <f t="shared" si="5"/>
        <v>0.23112867181119184</v>
      </c>
      <c r="L80" s="55">
        <f t="shared" si="10"/>
        <v>0.57782167952797958</v>
      </c>
      <c r="M80" s="55">
        <f>L80*$Q$18/Coriolis!$D$10</f>
        <v>7.3290901831328927</v>
      </c>
      <c r="N80" s="76">
        <f t="shared" si="11"/>
        <v>0.23112867181119182</v>
      </c>
      <c r="O80" s="67"/>
      <c r="P80" s="70"/>
      <c r="Q80" s="70"/>
      <c r="R80" s="70"/>
      <c r="S80" s="70"/>
    </row>
    <row r="81" spans="1:19" hidden="1">
      <c r="A81" s="70"/>
      <c r="B81" s="42">
        <v>45</v>
      </c>
      <c r="C81" s="43">
        <f t="shared" si="2"/>
        <v>4504.270196158308</v>
      </c>
      <c r="D81" s="43">
        <f t="shared" si="3"/>
        <v>1179.2151798361997</v>
      </c>
      <c r="E81" s="43">
        <f t="shared" si="6"/>
        <v>-20.400542411969809</v>
      </c>
      <c r="F81" s="43">
        <f t="shared" si="7"/>
        <v>-20400.542411969807</v>
      </c>
      <c r="G81" s="43">
        <f t="shared" si="8"/>
        <v>-5.6668173366582799</v>
      </c>
      <c r="H81" s="35">
        <f t="shared" si="9"/>
        <v>673.40424550739363</v>
      </c>
      <c r="I81" s="53">
        <f>(2*Coriolis!D$9*(Coriolis!D$10*1000/3600)*Coriolis!D$8*SIN(RADIANS(B81)))</f>
        <v>571.06886457667144</v>
      </c>
      <c r="J81" s="53">
        <f t="shared" si="4"/>
        <v>58.249024186820485</v>
      </c>
      <c r="K81" s="78">
        <f t="shared" si="5"/>
        <v>0.23527054177198681</v>
      </c>
      <c r="L81" s="55">
        <f t="shared" si="10"/>
        <v>0.58817635442996707</v>
      </c>
      <c r="M81" s="55">
        <f>L81*$Q$18/Coriolis!$D$10</f>
        <v>7.4604288795897027</v>
      </c>
      <c r="N81" s="76">
        <f t="shared" si="11"/>
        <v>0.23527054177198684</v>
      </c>
      <c r="O81" s="67"/>
      <c r="P81" s="70"/>
      <c r="Q81" s="70"/>
      <c r="R81" s="70"/>
      <c r="S81" s="70"/>
    </row>
    <row r="82" spans="1:19" hidden="1">
      <c r="A82" s="70"/>
      <c r="B82" s="42">
        <v>46</v>
      </c>
      <c r="C82" s="43">
        <f t="shared" si="2"/>
        <v>4424.9738198238128</v>
      </c>
      <c r="D82" s="43">
        <f t="shared" si="3"/>
        <v>1158.4554370571379</v>
      </c>
      <c r="E82" s="43">
        <f t="shared" si="6"/>
        <v>-20.759742779061753</v>
      </c>
      <c r="F82" s="43">
        <f t="shared" si="7"/>
        <v>-20759.742779061751</v>
      </c>
      <c r="G82" s="43">
        <f t="shared" si="8"/>
        <v>-5.7665952164060421</v>
      </c>
      <c r="H82" s="35">
        <f t="shared" si="9"/>
        <v>661.95240170767374</v>
      </c>
      <c r="I82" s="53">
        <f>(2*Coriolis!D$9*(Coriolis!D$10*1000/3600)*Coriolis!D$8*SIN(RADIANS(B82)))</f>
        <v>580.94841395083245</v>
      </c>
      <c r="J82" s="53">
        <f t="shared" si="4"/>
        <v>59.256738222984907</v>
      </c>
      <c r="K82" s="78">
        <f t="shared" si="5"/>
        <v>0.23934074604664107</v>
      </c>
      <c r="L82" s="55">
        <f t="shared" si="10"/>
        <v>0.59835186511660265</v>
      </c>
      <c r="M82" s="55">
        <f>L82*$Q$18/Coriolis!$D$10</f>
        <v>7.5894950571389881</v>
      </c>
      <c r="N82" s="76">
        <f t="shared" si="11"/>
        <v>0.23934074604664107</v>
      </c>
      <c r="O82" s="67"/>
      <c r="P82" s="70"/>
      <c r="Q82" s="70"/>
      <c r="R82" s="70"/>
      <c r="S82" s="70"/>
    </row>
    <row r="83" spans="1:19" hidden="1">
      <c r="A83" s="70"/>
      <c r="B83" s="42">
        <v>47</v>
      </c>
      <c r="C83" s="43">
        <f t="shared" si="2"/>
        <v>4344.3295535981151</v>
      </c>
      <c r="D83" s="43">
        <f t="shared" si="3"/>
        <v>1137.3428175297388</v>
      </c>
      <c r="E83" s="43">
        <f t="shared" si="6"/>
        <v>-21.112619527399147</v>
      </c>
      <c r="F83" s="43">
        <f t="shared" si="7"/>
        <v>-21112.619527399147</v>
      </c>
      <c r="G83" s="43">
        <f t="shared" si="8"/>
        <v>-5.8646165353886524</v>
      </c>
      <c r="H83" s="35">
        <f t="shared" si="9"/>
        <v>651.07855121794205</v>
      </c>
      <c r="I83" s="53">
        <f>(2*Coriolis!D$9*(Coriolis!D$10*1000/3600)*Coriolis!D$8*SIN(RADIANS(B83)))</f>
        <v>590.65100081033029</v>
      </c>
      <c r="J83" s="53">
        <f t="shared" si="4"/>
        <v>60.246402082653688</v>
      </c>
      <c r="K83" s="78">
        <f t="shared" si="5"/>
        <v>0.2433380448115037</v>
      </c>
      <c r="L83" s="55">
        <f t="shared" si="10"/>
        <v>0.60834511202875918</v>
      </c>
      <c r="M83" s="55">
        <f>L83*$Q$18/Coriolis!$D$10</f>
        <v>7.7162494009727816</v>
      </c>
      <c r="N83" s="76">
        <f t="shared" si="11"/>
        <v>0.24333804481150367</v>
      </c>
      <c r="O83" s="67"/>
      <c r="P83" s="70"/>
      <c r="Q83" s="70"/>
      <c r="R83" s="70"/>
      <c r="S83" s="70"/>
    </row>
    <row r="84" spans="1:19" hidden="1">
      <c r="A84" s="70"/>
      <c r="B84" s="42">
        <v>48</v>
      </c>
      <c r="C84" s="43">
        <f t="shared" si="2"/>
        <v>4262.3619625059273</v>
      </c>
      <c r="D84" s="43">
        <f t="shared" si="3"/>
        <v>1115.8837523624329</v>
      </c>
      <c r="E84" s="43">
        <f t="shared" si="6"/>
        <v>-21.45906516730588</v>
      </c>
      <c r="F84" s="43">
        <f t="shared" si="7"/>
        <v>-21459.065167305882</v>
      </c>
      <c r="G84" s="43">
        <f t="shared" si="8"/>
        <v>-5.9608514353627449</v>
      </c>
      <c r="H84" s="35">
        <f t="shared" si="9"/>
        <v>640.74819894251323</v>
      </c>
      <c r="I84" s="53">
        <f>(2*Coriolis!D$9*(Coriolis!D$10*1000/3600)*Coriolis!D$8*SIN(RADIANS(B84)))</f>
        <v>600.17366965321651</v>
      </c>
      <c r="J84" s="53">
        <f t="shared" si="4"/>
        <v>61.217714304628082</v>
      </c>
      <c r="K84" s="78">
        <f t="shared" si="5"/>
        <v>0.24726122045064811</v>
      </c>
      <c r="L84" s="55">
        <f t="shared" si="10"/>
        <v>0.61815305112662022</v>
      </c>
      <c r="M84" s="55">
        <f>L84*$Q$18/Coriolis!$D$10</f>
        <v>7.8406533004900512</v>
      </c>
      <c r="N84" s="76">
        <f t="shared" si="11"/>
        <v>0.24726122045064808</v>
      </c>
      <c r="O84" s="67"/>
      <c r="P84" s="70"/>
      <c r="Q84" s="70"/>
      <c r="R84" s="70"/>
      <c r="S84" s="70"/>
    </row>
    <row r="85" spans="1:19" hidden="1">
      <c r="A85" s="70"/>
      <c r="B85" s="44">
        <v>49</v>
      </c>
      <c r="C85" s="45">
        <f t="shared" si="2"/>
        <v>4179.0960146695315</v>
      </c>
      <c r="D85" s="45">
        <f t="shared" si="3"/>
        <v>1094.0847781943485</v>
      </c>
      <c r="E85" s="45">
        <f t="shared" si="6"/>
        <v>-21.798974168084442</v>
      </c>
      <c r="F85" s="45">
        <f t="shared" si="7"/>
        <v>-21798.974168084442</v>
      </c>
      <c r="G85" s="45">
        <f t="shared" si="8"/>
        <v>-6.0552706022456784</v>
      </c>
      <c r="H85" s="35">
        <f t="shared" si="9"/>
        <v>630.92972575958981</v>
      </c>
      <c r="I85" s="53">
        <f>(2*Coriolis!D$9*(Coriolis!D$10*1000/3600)*Coriolis!D$8*SIN(RADIANS(B85)))</f>
        <v>609.51351978231355</v>
      </c>
      <c r="J85" s="53">
        <f t="shared" si="4"/>
        <v>62.17037901779598</v>
      </c>
      <c r="K85" s="78">
        <f t="shared" si="5"/>
        <v>0.25110907792677006</v>
      </c>
      <c r="L85" s="55">
        <f t="shared" si="10"/>
        <v>0.6277726948169251</v>
      </c>
      <c r="M85" s="55">
        <f>L85*$Q$18/Coriolis!$D$10</f>
        <v>7.9626688610578773</v>
      </c>
      <c r="N85" s="76">
        <f t="shared" si="11"/>
        <v>0.25110907792677001</v>
      </c>
      <c r="O85" s="67"/>
      <c r="P85" s="70"/>
      <c r="Q85" s="70"/>
      <c r="R85" s="70"/>
      <c r="S85" s="70"/>
    </row>
    <row r="86" spans="1:19">
      <c r="A86" s="70"/>
      <c r="B86" s="44">
        <v>50</v>
      </c>
      <c r="C86" s="45">
        <f t="shared" si="2"/>
        <v>4094.5570737032558</v>
      </c>
      <c r="D86" s="45">
        <f t="shared" si="3"/>
        <v>1071.9525352041892</v>
      </c>
      <c r="E86" s="45">
        <f t="shared" si="6"/>
        <v>-22.132242990159284</v>
      </c>
      <c r="F86" s="45">
        <f t="shared" si="7"/>
        <v>-22132.242990159284</v>
      </c>
      <c r="G86" s="45">
        <f t="shared" si="8"/>
        <v>-6.1478452750442454</v>
      </c>
      <c r="H86" s="35">
        <f t="shared" si="9"/>
        <v>621.59410299923366</v>
      </c>
      <c r="I86" s="53">
        <f>(2*Coriolis!D$9*(Coriolis!D$10*1000/3600)*Coriolis!D$8*SIN(RADIANS(B86)))</f>
        <v>618.6677061887948</v>
      </c>
      <c r="J86" s="53">
        <f t="shared" si="4"/>
        <v>63.104106031257068</v>
      </c>
      <c r="K86" s="78">
        <f t="shared" si="5"/>
        <v>0.25488044514520725</v>
      </c>
      <c r="L86" s="55">
        <f t="shared" si="10"/>
        <v>0.63720111286301806</v>
      </c>
      <c r="M86" s="55">
        <f>L86*$Q$18/Coriolis!$D$10</f>
        <v>8.0822589155545206</v>
      </c>
      <c r="N86" s="76">
        <f t="shared" si="11"/>
        <v>0.25488044514520725</v>
      </c>
      <c r="O86" s="67"/>
      <c r="P86" s="70"/>
      <c r="Q86" s="70"/>
      <c r="R86" s="70"/>
      <c r="S86" s="70"/>
    </row>
    <row r="87" spans="1:19" hidden="1">
      <c r="A87" s="70"/>
      <c r="B87" s="44">
        <v>51</v>
      </c>
      <c r="C87" s="45">
        <f t="shared" si="2"/>
        <v>4008.770890987465</v>
      </c>
      <c r="D87" s="45">
        <f t="shared" si="3"/>
        <v>1049.4937650875693</v>
      </c>
      <c r="E87" s="45">
        <f t="shared" si="6"/>
        <v>-22.458770116619917</v>
      </c>
      <c r="F87" s="45">
        <f t="shared" si="7"/>
        <v>-22458.770116619919</v>
      </c>
      <c r="G87" s="45">
        <f t="shared" si="8"/>
        <v>-6.2385472546166438</v>
      </c>
      <c r="H87" s="35">
        <f t="shared" si="9"/>
        <v>612.71464061317545</v>
      </c>
      <c r="I87" s="53">
        <f>(2*Coriolis!D$9*(Coriolis!D$10*1000/3600)*Coriolis!D$8*SIN(RADIANS(B87)))</f>
        <v>627.63344041880237</v>
      </c>
      <c r="J87" s="53">
        <f t="shared" si="4"/>
        <v>64.018610922717841</v>
      </c>
      <c r="K87" s="78">
        <f t="shared" si="5"/>
        <v>0.25857417331097093</v>
      </c>
      <c r="L87" s="55">
        <f t="shared" si="10"/>
        <v>0.64643543327742736</v>
      </c>
      <c r="M87" s="55">
        <f>L87*$Q$18/Coriolis!$D$10</f>
        <v>8.1993870356908882</v>
      </c>
      <c r="N87" s="76">
        <f t="shared" si="11"/>
        <v>0.25857417331097093</v>
      </c>
      <c r="O87" s="67"/>
      <c r="P87" s="70"/>
      <c r="Q87" s="70"/>
      <c r="R87" s="70"/>
      <c r="S87" s="70"/>
    </row>
    <row r="88" spans="1:19" hidden="1">
      <c r="A88" s="70"/>
      <c r="B88" s="44">
        <v>52</v>
      </c>
      <c r="C88" s="45">
        <f t="shared" si="2"/>
        <v>3921.7635978244434</v>
      </c>
      <c r="D88" s="45">
        <f t="shared" si="3"/>
        <v>1026.715309003429</v>
      </c>
      <c r="E88" s="45">
        <f t="shared" si="6"/>
        <v>-22.778456084140316</v>
      </c>
      <c r="F88" s="45">
        <f t="shared" si="7"/>
        <v>-22778.456084140314</v>
      </c>
      <c r="G88" s="45">
        <f t="shared" si="8"/>
        <v>-6.3273489122611988</v>
      </c>
      <c r="H88" s="35">
        <f t="shared" si="9"/>
        <v>604.26676450627917</v>
      </c>
      <c r="I88" s="53">
        <f>(2*Coriolis!D$9*(Coriolis!D$10*1000/3600)*Coriolis!D$8*SIN(RADIANS(B88)))</f>
        <v>636.40799142283674</v>
      </c>
      <c r="J88" s="53">
        <f t="shared" si="4"/>
        <v>64.91361512512934</v>
      </c>
      <c r="K88" s="78">
        <f t="shared" si="5"/>
        <v>0.26218913727867976</v>
      </c>
      <c r="L88" s="55">
        <f t="shared" si="10"/>
        <v>0.65547284319669941</v>
      </c>
      <c r="M88" s="55">
        <f>L88*$Q$18/Coriolis!$D$10</f>
        <v>8.3140175431069352</v>
      </c>
      <c r="N88" s="76">
        <f t="shared" si="11"/>
        <v>0.26218913727867976</v>
      </c>
      <c r="O88" s="67"/>
      <c r="P88" s="70"/>
      <c r="Q88" s="70"/>
      <c r="R88" s="70"/>
      <c r="S88" s="70"/>
    </row>
    <row r="89" spans="1:19" hidden="1">
      <c r="A89" s="70"/>
      <c r="B89" s="44">
        <v>53</v>
      </c>
      <c r="C89" s="45">
        <f t="shared" si="2"/>
        <v>3833.5616974785476</v>
      </c>
      <c r="D89" s="45">
        <f t="shared" si="3"/>
        <v>1003.6241054901519</v>
      </c>
      <c r="E89" s="45">
        <f t="shared" si="6"/>
        <v>-23.091203513277037</v>
      </c>
      <c r="F89" s="45">
        <f t="shared" si="7"/>
        <v>-23091.203513277036</v>
      </c>
      <c r="G89" s="45">
        <f t="shared" si="8"/>
        <v>-6.4142231981325102</v>
      </c>
      <c r="H89" s="35">
        <f t="shared" si="9"/>
        <v>596.22781918361147</v>
      </c>
      <c r="I89" s="53">
        <f>(2*Coriolis!D$9*(Coriolis!D$10*1000/3600)*Coriolis!D$8*SIN(RADIANS(B89)))</f>
        <v>644.98868638766089</v>
      </c>
      <c r="J89" s="53">
        <f t="shared" si="4"/>
        <v>65.788846011541409</v>
      </c>
      <c r="K89" s="78">
        <f t="shared" si="5"/>
        <v>0.26572423589529032</v>
      </c>
      <c r="L89" s="55">
        <f t="shared" si="10"/>
        <v>0.66431058973822577</v>
      </c>
      <c r="M89" s="55">
        <f>L89*$Q$18/Coriolis!$D$10</f>
        <v>8.4261155202396552</v>
      </c>
      <c r="N89" s="76">
        <f t="shared" si="11"/>
        <v>0.26572423589529026</v>
      </c>
      <c r="O89" s="67"/>
      <c r="P89" s="70"/>
      <c r="Q89" s="70"/>
      <c r="R89" s="70"/>
      <c r="S89" s="70"/>
    </row>
    <row r="90" spans="1:19" hidden="1">
      <c r="A90" s="70"/>
      <c r="B90" s="44">
        <v>54</v>
      </c>
      <c r="C90" s="45">
        <f t="shared" si="2"/>
        <v>3744.1920571030537</v>
      </c>
      <c r="D90" s="45">
        <f t="shared" si="3"/>
        <v>980.22718835201738</v>
      </c>
      <c r="E90" s="45">
        <f t="shared" si="6"/>
        <v>-23.39691713813454</v>
      </c>
      <c r="F90" s="45">
        <f t="shared" si="7"/>
        <v>-23396.91713813454</v>
      </c>
      <c r="G90" s="45">
        <f t="shared" si="8"/>
        <v>-6.4991436494818169</v>
      </c>
      <c r="H90" s="35">
        <f t="shared" si="9"/>
        <v>588.57689243719801</v>
      </c>
      <c r="I90" s="53">
        <f>(2*Coriolis!D$9*(Coriolis!D$10*1000/3600)*Coriolis!D$8*SIN(RADIANS(B90)))</f>
        <v>653.3729115504658</v>
      </c>
      <c r="J90" s="53">
        <f t="shared" si="4"/>
        <v>66.644036978147511</v>
      </c>
      <c r="K90" s="78">
        <f t="shared" si="5"/>
        <v>0.26917839233551877</v>
      </c>
      <c r="L90" s="55">
        <f t="shared" si="10"/>
        <v>0.67294598083879686</v>
      </c>
      <c r="M90" s="55">
        <f>L90*$Q$18/Coriolis!$D$10</f>
        <v>8.5356468209592986</v>
      </c>
      <c r="N90" s="76">
        <f t="shared" si="11"/>
        <v>0.26917839233551871</v>
      </c>
      <c r="O90" s="67"/>
      <c r="P90" s="70"/>
      <c r="Q90" s="70"/>
      <c r="R90" s="70"/>
      <c r="S90" s="70"/>
    </row>
    <row r="91" spans="1:19" hidden="1">
      <c r="A91" s="70"/>
      <c r="B91" s="44">
        <v>55</v>
      </c>
      <c r="C91" s="45">
        <f t="shared" si="2"/>
        <v>3653.6818995561634</v>
      </c>
      <c r="D91" s="45">
        <f t="shared" si="3"/>
        <v>956.53168451663703</v>
      </c>
      <c r="E91" s="45">
        <f t="shared" si="6"/>
        <v>-23.69550383538035</v>
      </c>
      <c r="F91" s="45">
        <f t="shared" si="7"/>
        <v>-23695.50383538035</v>
      </c>
      <c r="G91" s="45">
        <f t="shared" si="8"/>
        <v>-6.5820843987167637</v>
      </c>
      <c r="H91" s="35">
        <f t="shared" si="9"/>
        <v>581.29465927341232</v>
      </c>
      <c r="I91" s="53">
        <f>(2*Coriolis!D$9*(Coriolis!D$10*1000/3600)*Coriolis!D$8*SIN(RADIANS(B91)))</f>
        <v>661.55811299504683</v>
      </c>
      <c r="J91" s="53">
        <f t="shared" si="4"/>
        <v>67.478927525494768</v>
      </c>
      <c r="K91" s="78">
        <f t="shared" si="5"/>
        <v>0.27255055442985204</v>
      </c>
      <c r="L91" s="55">
        <f t="shared" si="10"/>
        <v>0.68137638607463014</v>
      </c>
      <c r="M91" s="55">
        <f>L91*$Q$18/Coriolis!$D$10</f>
        <v>8.6425780809706083</v>
      </c>
      <c r="N91" s="76">
        <f t="shared" si="11"/>
        <v>0.27255055442985204</v>
      </c>
      <c r="O91" s="67"/>
      <c r="P91" s="70"/>
      <c r="Q91" s="70"/>
      <c r="R91" s="70"/>
      <c r="S91" s="70"/>
    </row>
    <row r="92" spans="1:19" hidden="1">
      <c r="A92" s="70"/>
      <c r="B92" s="44">
        <v>56</v>
      </c>
      <c r="C92" s="45">
        <f t="shared" si="2"/>
        <v>3562.0587951086573</v>
      </c>
      <c r="D92" s="45">
        <f t="shared" si="3"/>
        <v>932.54481186402234</v>
      </c>
      <c r="E92" s="45">
        <f t="shared" si="6"/>
        <v>-23.986872652614693</v>
      </c>
      <c r="F92" s="45">
        <f t="shared" si="7"/>
        <v>-23986.872652614693</v>
      </c>
      <c r="G92" s="45">
        <f t="shared" si="8"/>
        <v>-6.6630201812818592</v>
      </c>
      <c r="H92" s="35">
        <f t="shared" si="9"/>
        <v>574.36324268219425</v>
      </c>
      <c r="I92" s="53">
        <f>(2*Coriolis!D$9*(Coriolis!D$10*1000/3600)*Coriolis!D$8*SIN(RADIANS(B92)))</f>
        <v>669.54179742975236</v>
      </c>
      <c r="J92" s="53">
        <f t="shared" si="4"/>
        <v>68.29326333783473</v>
      </c>
      <c r="K92" s="78">
        <f t="shared" si="5"/>
        <v>0.27583969498504962</v>
      </c>
      <c r="L92" s="55">
        <f t="shared" si="10"/>
        <v>0.68959923746262408</v>
      </c>
      <c r="M92" s="55">
        <f>L92*$Q$18/Coriolis!$D$10</f>
        <v>8.7468767279759234</v>
      </c>
      <c r="N92" s="76">
        <f t="shared" si="11"/>
        <v>0.27583969498504962</v>
      </c>
      <c r="O92" s="67"/>
      <c r="P92" s="70"/>
      <c r="Q92" s="70"/>
      <c r="R92" s="70"/>
      <c r="S92" s="70"/>
    </row>
    <row r="93" spans="1:19" hidden="1">
      <c r="A93" s="70"/>
      <c r="B93" s="44">
        <v>57</v>
      </c>
      <c r="C93" s="45">
        <f t="shared" si="2"/>
        <v>3469.3506530457225</v>
      </c>
      <c r="D93" s="45">
        <f t="shared" si="3"/>
        <v>908.27387702794942</v>
      </c>
      <c r="E93" s="45">
        <f t="shared" si="6"/>
        <v>-24.270934836072911</v>
      </c>
      <c r="F93" s="45">
        <f t="shared" si="7"/>
        <v>-24270.934836072913</v>
      </c>
      <c r="G93" s="45">
        <f t="shared" si="8"/>
        <v>-6.7419263433535868</v>
      </c>
      <c r="H93" s="35">
        <f t="shared" si="9"/>
        <v>567.76608918637407</v>
      </c>
      <c r="I93" s="53">
        <f>(2*Coriolis!D$9*(Coriolis!D$10*1000/3600)*Coriolis!D$8*SIN(RADIANS(B93)))</f>
        <v>677.32153294696366</v>
      </c>
      <c r="J93" s="53">
        <f t="shared" si="4"/>
        <v>69.086796360590284</v>
      </c>
      <c r="K93" s="78">
        <f t="shared" si="5"/>
        <v>0.27904481209703558</v>
      </c>
      <c r="L93" s="55">
        <f t="shared" si="10"/>
        <v>0.69761203024258889</v>
      </c>
      <c r="M93" s="55">
        <f>L93*$Q$18/Coriolis!$D$10</f>
        <v>8.8485109915969975</v>
      </c>
      <c r="N93" s="76">
        <f t="shared" si="11"/>
        <v>0.27904481209703558</v>
      </c>
      <c r="O93" s="67"/>
      <c r="P93" s="70"/>
      <c r="Q93" s="70"/>
      <c r="R93" s="70"/>
      <c r="S93" s="70"/>
    </row>
    <row r="94" spans="1:19" hidden="1">
      <c r="A94" s="70"/>
      <c r="B94" s="44">
        <v>58</v>
      </c>
      <c r="C94" s="45">
        <f t="shared" si="2"/>
        <v>3375.5857131655152</v>
      </c>
      <c r="D94" s="45">
        <f t="shared" si="3"/>
        <v>883.72627317028707</v>
      </c>
      <c r="E94" s="45">
        <f t="shared" si="6"/>
        <v>-24.547603857662352</v>
      </c>
      <c r="F94" s="45">
        <f t="shared" si="7"/>
        <v>-24547.603857662354</v>
      </c>
      <c r="G94" s="45">
        <f t="shared" si="8"/>
        <v>-6.8187788493506538</v>
      </c>
      <c r="H94" s="35">
        <f t="shared" si="9"/>
        <v>561.48785739418406</v>
      </c>
      <c r="I94" s="53">
        <f>(2*Coriolis!D$9*(Coriolis!D$10*1000/3600)*Coriolis!D$8*SIN(RADIANS(B94)))</f>
        <v>684.89494976387834</v>
      </c>
      <c r="J94" s="53">
        <f t="shared" si="4"/>
        <v>69.859284875915591</v>
      </c>
      <c r="K94" s="78">
        <f t="shared" si="5"/>
        <v>0.28216492945608901</v>
      </c>
      <c r="L94" s="55">
        <f t="shared" si="10"/>
        <v>0.70541232364022255</v>
      </c>
      <c r="M94" s="55">
        <f>L94*$Q$18/Coriolis!$D$10</f>
        <v>8.9474499130525835</v>
      </c>
      <c r="N94" s="76">
        <f t="shared" si="11"/>
        <v>0.28216492945608906</v>
      </c>
      <c r="O94" s="67"/>
      <c r="P94" s="70"/>
      <c r="Q94" s="70"/>
      <c r="R94" s="70"/>
      <c r="S94" s="70"/>
    </row>
    <row r="95" spans="1:19" hidden="1">
      <c r="A95" s="70"/>
      <c r="B95" s="44">
        <v>59</v>
      </c>
      <c r="C95" s="45">
        <f t="shared" si="2"/>
        <v>3280.7925371770448</v>
      </c>
      <c r="D95" s="45">
        <f t="shared" si="3"/>
        <v>858.90947772896845</v>
      </c>
      <c r="E95" s="45">
        <f t="shared" si="6"/>
        <v>-24.816795441318618</v>
      </c>
      <c r="F95" s="45">
        <f t="shared" si="7"/>
        <v>-24816.795441318616</v>
      </c>
      <c r="G95" s="45">
        <f t="shared" si="8"/>
        <v>-6.8935542892551709</v>
      </c>
      <c r="H95" s="35">
        <f t="shared" si="9"/>
        <v>555.51431801942886</v>
      </c>
      <c r="I95" s="53">
        <f>(2*Coriolis!D$9*(Coriolis!D$10*1000/3600)*Coriolis!D$8*SIN(RADIANS(B95)))</f>
        <v>692.25974094436856</v>
      </c>
      <c r="J95" s="53">
        <f t="shared" si="4"/>
        <v>70.610493576325595</v>
      </c>
      <c r="K95" s="78">
        <f t="shared" si="5"/>
        <v>0.28519909664423704</v>
      </c>
      <c r="L95" s="55">
        <f t="shared" si="10"/>
        <v>0.71299774161059259</v>
      </c>
      <c r="M95" s="55">
        <f>L95*$Q$18/Coriolis!$D$10</f>
        <v>9.043663354588757</v>
      </c>
      <c r="N95" s="76">
        <f t="shared" si="11"/>
        <v>0.28519909664423704</v>
      </c>
      <c r="O95" s="67"/>
      <c r="P95" s="70"/>
      <c r="Q95" s="70"/>
      <c r="R95" s="70"/>
      <c r="S95" s="70"/>
    </row>
    <row r="96" spans="1:19">
      <c r="A96" s="70"/>
      <c r="B96" s="44">
        <v>60</v>
      </c>
      <c r="C96" s="45">
        <f t="shared" si="2"/>
        <v>3185.0000000000009</v>
      </c>
      <c r="D96" s="45">
        <f t="shared" si="3"/>
        <v>833.83105014029115</v>
      </c>
      <c r="E96" s="45">
        <f t="shared" si="6"/>
        <v>-25.0784275886773</v>
      </c>
      <c r="F96" s="45">
        <f t="shared" si="7"/>
        <v>-25078.427588677299</v>
      </c>
      <c r="G96" s="45">
        <f t="shared" si="8"/>
        <v>-6.9662298857436946</v>
      </c>
      <c r="H96" s="35">
        <f t="shared" si="9"/>
        <v>549.83226403900176</v>
      </c>
      <c r="I96" s="53">
        <f>(2*Coriolis!D$9*(Coriolis!D$10*1000/3600)*Coriolis!D$8*SIN(RADIANS(B96)))</f>
        <v>699.41366310169633</v>
      </c>
      <c r="J96" s="53">
        <f t="shared" si="4"/>
        <v>71.340193636373016</v>
      </c>
      <c r="K96" s="78">
        <f t="shared" si="5"/>
        <v>0.28814638942476145</v>
      </c>
      <c r="L96" s="55">
        <f t="shared" si="10"/>
        <v>0.72036597356190357</v>
      </c>
      <c r="M96" s="55">
        <f>L96*$Q$18/Coriolis!$D$10</f>
        <v>9.1371220086591851</v>
      </c>
      <c r="N96" s="76">
        <f t="shared" si="11"/>
        <v>0.28814638942476145</v>
      </c>
      <c r="O96" s="67"/>
      <c r="P96" s="70"/>
      <c r="Q96" s="70"/>
      <c r="R96" s="70"/>
      <c r="S96" s="70"/>
    </row>
    <row r="97" spans="1:19" hidden="1">
      <c r="A97" s="70"/>
      <c r="B97" s="46">
        <v>61</v>
      </c>
      <c r="C97" s="47">
        <f t="shared" si="2"/>
        <v>3088.2372809691674</v>
      </c>
      <c r="D97" s="47">
        <f t="shared" si="3"/>
        <v>808.49862953623779</v>
      </c>
      <c r="E97" s="47">
        <f t="shared" si="6"/>
        <v>-25.332420604053368</v>
      </c>
      <c r="F97" s="47">
        <f t="shared" si="7"/>
        <v>-25332.420604053368</v>
      </c>
      <c r="G97" s="47">
        <f t="shared" si="8"/>
        <v>-7.0367835011259352</v>
      </c>
      <c r="H97" s="35">
        <f t="shared" si="9"/>
        <v>544.42942983240778</v>
      </c>
      <c r="I97" s="53">
        <f>(2*Coriolis!D$9*(Coriolis!D$10*1000/3600)*Coriolis!D$8*SIN(RADIANS(B97)))</f>
        <v>706.35453708187106</v>
      </c>
      <c r="J97" s="53">
        <f t="shared" si="4"/>
        <v>72.048162782350843</v>
      </c>
      <c r="K97" s="78">
        <f t="shared" si="5"/>
        <v>0.29100591002373039</v>
      </c>
      <c r="L97" s="55">
        <f t="shared" si="10"/>
        <v>0.72751477505932594</v>
      </c>
      <c r="M97" s="55">
        <f>L97*$Q$18/Coriolis!$D$10</f>
        <v>9.2277974068524902</v>
      </c>
      <c r="N97" s="76">
        <f t="shared" si="11"/>
        <v>0.29100591002373039</v>
      </c>
      <c r="O97" s="67"/>
      <c r="P97" s="70"/>
      <c r="Q97" s="70"/>
      <c r="R97" s="70"/>
      <c r="S97" s="70"/>
    </row>
    <row r="98" spans="1:19" hidden="1">
      <c r="A98" s="70"/>
      <c r="B98" s="46">
        <v>62</v>
      </c>
      <c r="C98" s="47">
        <f t="shared" si="2"/>
        <v>2990.5338549461248</v>
      </c>
      <c r="D98" s="47">
        <f t="shared" si="3"/>
        <v>782.91993241752573</v>
      </c>
      <c r="E98" s="47">
        <f t="shared" si="6"/>
        <v>-25.578697118712057</v>
      </c>
      <c r="F98" s="47">
        <f t="shared" si="7"/>
        <v>-25578.697118712058</v>
      </c>
      <c r="G98" s="47">
        <f t="shared" si="8"/>
        <v>-7.1051936440866825</v>
      </c>
      <c r="H98" s="35">
        <f t="shared" si="9"/>
        <v>539.2944182975632</v>
      </c>
      <c r="I98" s="53">
        <f>(2*Coriolis!D$9*(Coriolis!D$10*1000/3600)*Coriolis!D$8*SIN(RADIANS(B98)))</f>
        <v>713.08024862744071</v>
      </c>
      <c r="J98" s="53">
        <f t="shared" si="4"/>
        <v>72.734185359998946</v>
      </c>
      <c r="K98" s="78">
        <f t="shared" si="5"/>
        <v>0.29377678740346858</v>
      </c>
      <c r="L98" s="55">
        <f t="shared" si="10"/>
        <v>0.73444196850867138</v>
      </c>
      <c r="M98" s="55">
        <f>L98*$Q$18/Coriolis!$D$10</f>
        <v>9.3156619285639888</v>
      </c>
      <c r="N98" s="76">
        <f t="shared" si="11"/>
        <v>0.29377678740346858</v>
      </c>
      <c r="O98" s="67"/>
      <c r="P98" s="70"/>
      <c r="Q98" s="70"/>
      <c r="R98" s="70"/>
      <c r="S98" s="70"/>
    </row>
    <row r="99" spans="1:19" hidden="1">
      <c r="A99" s="70"/>
      <c r="B99" s="46">
        <v>63</v>
      </c>
      <c r="C99" s="47">
        <f t="shared" si="2"/>
        <v>2891.9194833409133</v>
      </c>
      <c r="D99" s="47">
        <f t="shared" si="3"/>
        <v>757.10275030308367</v>
      </c>
      <c r="E99" s="47">
        <f t="shared" si="6"/>
        <v>-25.817182114442062</v>
      </c>
      <c r="F99" s="47">
        <f t="shared" si="7"/>
        <v>-25817.182114442061</v>
      </c>
      <c r="G99" s="47">
        <f t="shared" si="8"/>
        <v>-7.171439476233906</v>
      </c>
      <c r="H99" s="35">
        <f t="shared" si="9"/>
        <v>534.41663506542602</v>
      </c>
      <c r="I99" s="53">
        <f>(2*Coriolis!D$9*(Coriolis!D$10*1000/3600)*Coriolis!D$8*SIN(RADIANS(B99)))</f>
        <v>719.5887490215149</v>
      </c>
      <c r="J99" s="53">
        <f t="shared" si="4"/>
        <v>73.398052400194516</v>
      </c>
      <c r="K99" s="78">
        <f t="shared" si="5"/>
        <v>0.29645817752788406</v>
      </c>
      <c r="L99" s="55">
        <f t="shared" si="10"/>
        <v>0.74114544381971015</v>
      </c>
      <c r="M99" s="55">
        <f>L99*$Q$18/Coriolis!$D$10</f>
        <v>9.4006888094092034</v>
      </c>
      <c r="N99" s="76">
        <f t="shared" si="11"/>
        <v>0.29645817752788406</v>
      </c>
      <c r="O99" s="67"/>
      <c r="P99" s="70"/>
      <c r="Q99" s="70"/>
      <c r="R99" s="70"/>
      <c r="S99" s="70"/>
    </row>
    <row r="100" spans="1:19" hidden="1">
      <c r="A100" s="70"/>
      <c r="B100" s="46">
        <v>64</v>
      </c>
      <c r="C100" s="47">
        <f t="shared" si="2"/>
        <v>2792.4242050464236</v>
      </c>
      <c r="D100" s="47">
        <f t="shared" si="3"/>
        <v>731.05494735668026</v>
      </c>
      <c r="E100" s="47">
        <f t="shared" si="6"/>
        <v>-26.047802946403408</v>
      </c>
      <c r="F100" s="47">
        <f t="shared" si="7"/>
        <v>-26047.802946403408</v>
      </c>
      <c r="G100" s="47">
        <f t="shared" si="8"/>
        <v>-7.2355008184453915</v>
      </c>
      <c r="H100" s="35">
        <f t="shared" si="9"/>
        <v>529.78622904628594</v>
      </c>
      <c r="I100" s="53">
        <f>(2*Coriolis!D$9*(Coriolis!D$10*1000/3600)*Coriolis!D$8*SIN(RADIANS(B100)))</f>
        <v>725.87805571182457</v>
      </c>
      <c r="J100" s="53">
        <f t="shared" si="4"/>
        <v>74.039561682606106</v>
      </c>
      <c r="K100" s="78">
        <f t="shared" si="5"/>
        <v>0.29904926361956974</v>
      </c>
      <c r="L100" s="55">
        <f t="shared" ref="L100:L126" si="12">K100*$Q$1/100</f>
        <v>0.74762315904892429</v>
      </c>
      <c r="M100" s="55">
        <f>L100*$Q$18/Coriolis!$D$10</f>
        <v>9.4828521493765567</v>
      </c>
      <c r="N100" s="76">
        <f t="shared" ref="N100:N126" si="13">M100*100/$Q$18</f>
        <v>0.29904926361956974</v>
      </c>
      <c r="O100" s="67"/>
      <c r="P100" s="70"/>
      <c r="Q100" s="70"/>
      <c r="R100" s="70"/>
      <c r="S100" s="70"/>
    </row>
    <row r="101" spans="1:19" hidden="1">
      <c r="A101" s="70"/>
      <c r="B101" s="46">
        <v>65</v>
      </c>
      <c r="C101" s="47">
        <f t="shared" ref="C101:C126" si="14">(6370*COS(RADIANS(B101)))</f>
        <v>2692.0783272882554</v>
      </c>
      <c r="D101" s="47">
        <f t="shared" ref="D101:D126" si="15">(2*PI()*C101/24)</f>
        <v>704.78445799142355</v>
      </c>
      <c r="E101" s="47">
        <f t="shared" si="6"/>
        <v>-26.270489365256708</v>
      </c>
      <c r="F101" s="47">
        <f t="shared" si="7"/>
        <v>-26270.489365256708</v>
      </c>
      <c r="G101" s="47">
        <f t="shared" si="8"/>
        <v>-7.2973581570157524</v>
      </c>
      <c r="H101" s="35">
        <f t="shared" si="9"/>
        <v>525.39403863561085</v>
      </c>
      <c r="I101" s="53">
        <f>(2*Coriolis!D$9*(Coriolis!D$10*1000/3600)*Coriolis!D$8*SIN(RADIANS(B101)))</f>
        <v>731.94625291462557</v>
      </c>
      <c r="J101" s="53">
        <f t="shared" ref="J101:J126" si="16">I101*0.102</f>
        <v>74.658517797291807</v>
      </c>
      <c r="K101" s="78">
        <f t="shared" ref="K101:K126" si="17">(J101*100/24758.316)</f>
        <v>0.30154925640860147</v>
      </c>
      <c r="L101" s="55">
        <f t="shared" si="12"/>
        <v>0.75387314102150371</v>
      </c>
      <c r="M101" s="55">
        <f>L101*$Q$18/Coriolis!$D$10</f>
        <v>9.5621269207167536</v>
      </c>
      <c r="N101" s="76">
        <f t="shared" si="13"/>
        <v>0.30154925640860153</v>
      </c>
      <c r="O101" s="67"/>
      <c r="P101" s="70"/>
      <c r="Q101" s="70"/>
      <c r="R101" s="70"/>
      <c r="S101" s="70"/>
    </row>
    <row r="102" spans="1:19" hidden="1">
      <c r="A102" s="70"/>
      <c r="B102" s="46">
        <v>66</v>
      </c>
      <c r="C102" s="47">
        <f t="shared" si="14"/>
        <v>2590.9124163928473</v>
      </c>
      <c r="D102" s="47">
        <f t="shared" si="15"/>
        <v>678.29928445286237</v>
      </c>
      <c r="E102" s="47">
        <f t="shared" ref="E102:E126" si="18">(D102-D101)</f>
        <v>-26.485173538561185</v>
      </c>
      <c r="F102" s="47">
        <f t="shared" ref="F102:F126" si="19">(E102*1000)</f>
        <v>-26485.173538561183</v>
      </c>
      <c r="G102" s="47">
        <f t="shared" ref="G102:G126" si="20">(F102/3600)</f>
        <v>-7.3569926496003282</v>
      </c>
      <c r="H102" s="35">
        <f t="shared" ref="H102:H126" si="21">((Q$1/3600)/(0.00007292*SIN(RADIANS(B102))))/2</f>
        <v>521.23154298948566</v>
      </c>
      <c r="I102" s="53">
        <f>(2*Coriolis!D$9*(Coriolis!D$10*1000/3600)*Coriolis!D$8*SIN(RADIANS(B102)))</f>
        <v>737.79149219826627</v>
      </c>
      <c r="J102" s="53">
        <f t="shared" si="16"/>
        <v>75.25473220422316</v>
      </c>
      <c r="K102" s="78">
        <f t="shared" si="17"/>
        <v>0.30395739437295805</v>
      </c>
      <c r="L102" s="55">
        <f t="shared" si="12"/>
        <v>0.75989348593239514</v>
      </c>
      <c r="M102" s="55">
        <f>L102*$Q$18/Coriolis!$D$10</f>
        <v>9.6384889755665011</v>
      </c>
      <c r="N102" s="76">
        <f t="shared" si="13"/>
        <v>0.3039573943729581</v>
      </c>
      <c r="O102" s="67"/>
      <c r="P102" s="70"/>
      <c r="Q102" s="70"/>
      <c r="R102" s="70"/>
      <c r="S102" s="70"/>
    </row>
    <row r="103" spans="1:19" hidden="1">
      <c r="A103" s="70"/>
      <c r="B103" s="46">
        <v>67</v>
      </c>
      <c r="C103" s="47">
        <f t="shared" si="14"/>
        <v>2488.9572884766735</v>
      </c>
      <c r="D103" s="47">
        <f t="shared" si="15"/>
        <v>651.60749438142409</v>
      </c>
      <c r="E103" s="47">
        <f t="shared" si="18"/>
        <v>-26.691790071438277</v>
      </c>
      <c r="F103" s="47">
        <f t="shared" si="19"/>
        <v>-26691.790071438278</v>
      </c>
      <c r="G103" s="47">
        <f t="shared" si="20"/>
        <v>-7.4143861309550774</v>
      </c>
      <c r="H103" s="35">
        <f t="shared" si="21"/>
        <v>517.29081785084884</v>
      </c>
      <c r="I103" s="53">
        <f>(2*Coriolis!D$9*(Coriolis!D$10*1000/3600)*Coriolis!D$8*SIN(RADIANS(B103)))</f>
        <v>743.41199304623683</v>
      </c>
      <c r="J103" s="53">
        <f t="shared" si="16"/>
        <v>75.828023290716146</v>
      </c>
      <c r="K103" s="78">
        <f t="shared" si="17"/>
        <v>0.3062729439704871</v>
      </c>
      <c r="L103" s="55">
        <f t="shared" si="12"/>
        <v>0.7656823599262178</v>
      </c>
      <c r="M103" s="55">
        <f>L103*$Q$18/Coriolis!$D$10</f>
        <v>9.7119150533041463</v>
      </c>
      <c r="N103" s="76">
        <f t="shared" si="13"/>
        <v>0.3062729439704871</v>
      </c>
      <c r="O103" s="67"/>
      <c r="P103" s="70"/>
      <c r="Q103" s="70"/>
      <c r="R103" s="70"/>
      <c r="S103" s="70"/>
    </row>
    <row r="104" spans="1:19" hidden="1">
      <c r="A104" s="70"/>
      <c r="B104" s="46">
        <v>68</v>
      </c>
      <c r="C104" s="47">
        <f t="shared" si="14"/>
        <v>2386.2440000593592</v>
      </c>
      <c r="D104" s="47">
        <f t="shared" si="15"/>
        <v>624.71721835493372</v>
      </c>
      <c r="E104" s="47">
        <f t="shared" si="18"/>
        <v>-26.890276026490369</v>
      </c>
      <c r="F104" s="47">
        <f t="shared" si="19"/>
        <v>-26890.27602649037</v>
      </c>
      <c r="G104" s="47">
        <f t="shared" si="20"/>
        <v>-7.4695211184695474</v>
      </c>
      <c r="H104" s="35">
        <f t="shared" si="21"/>
        <v>513.56449546953252</v>
      </c>
      <c r="I104" s="53">
        <f>(2*Coriolis!D$9*(Coriolis!D$10*1000/3600)*Coriolis!D$8*SIN(RADIANS(B104)))</f>
        <v>748.80604339953163</v>
      </c>
      <c r="J104" s="53">
        <f t="shared" si="16"/>
        <v>76.378216426752218</v>
      </c>
      <c r="K104" s="78">
        <f t="shared" si="17"/>
        <v>0.30849519986235019</v>
      </c>
      <c r="L104" s="55">
        <f t="shared" si="12"/>
        <v>0.77123799965587547</v>
      </c>
      <c r="M104" s="55">
        <f>L104*$Q$18/Coriolis!$D$10</f>
        <v>9.7823827876351235</v>
      </c>
      <c r="N104" s="76">
        <f t="shared" si="13"/>
        <v>0.30849519986235013</v>
      </c>
      <c r="O104" s="67"/>
      <c r="P104" s="70"/>
      <c r="Q104" s="70"/>
      <c r="R104" s="70"/>
      <c r="S104" s="70"/>
    </row>
    <row r="105" spans="1:19" hidden="1">
      <c r="A105" s="70"/>
      <c r="B105" s="46">
        <v>69</v>
      </c>
      <c r="C105" s="47">
        <f t="shared" si="14"/>
        <v>2282.8038386035632</v>
      </c>
      <c r="D105" s="47">
        <f t="shared" si="15"/>
        <v>597.63664741196123</v>
      </c>
      <c r="E105" s="47">
        <f t="shared" si="18"/>
        <v>-27.080570942972486</v>
      </c>
      <c r="F105" s="47">
        <f t="shared" si="19"/>
        <v>-27080.570942972485</v>
      </c>
      <c r="G105" s="47">
        <f t="shared" si="20"/>
        <v>-7.5223808174923565</v>
      </c>
      <c r="H105" s="35">
        <f t="shared" si="21"/>
        <v>510.04572821291458</v>
      </c>
      <c r="I105" s="53">
        <f>(2*Coriolis!D$9*(Coriolis!D$10*1000/3600)*Coriolis!D$8*SIN(RADIANS(B105)))</f>
        <v>753.97200017815999</v>
      </c>
      <c r="J105" s="53">
        <f t="shared" si="16"/>
        <v>76.905144018172308</v>
      </c>
      <c r="K105" s="78">
        <f t="shared" si="17"/>
        <v>0.31062348512787502</v>
      </c>
      <c r="L105" s="55">
        <f t="shared" si="12"/>
        <v>0.77655871281968758</v>
      </c>
      <c r="M105" s="55">
        <f>L105*$Q$18/Coriolis!$D$10</f>
        <v>9.8498707134049166</v>
      </c>
      <c r="N105" s="76">
        <f t="shared" si="13"/>
        <v>0.31062348512787502</v>
      </c>
      <c r="O105" s="67"/>
      <c r="P105" s="70"/>
      <c r="Q105" s="70"/>
      <c r="R105" s="70"/>
      <c r="S105" s="70"/>
    </row>
    <row r="106" spans="1:19">
      <c r="A106" s="70"/>
      <c r="B106" s="46">
        <v>70</v>
      </c>
      <c r="C106" s="47">
        <f t="shared" si="14"/>
        <v>2178.6683129845105</v>
      </c>
      <c r="D106" s="47">
        <f t="shared" si="15"/>
        <v>570.37403055675054</v>
      </c>
      <c r="E106" s="47">
        <f t="shared" si="18"/>
        <v>-27.262616855210695</v>
      </c>
      <c r="F106" s="47">
        <f t="shared" si="19"/>
        <v>-27262.616855210694</v>
      </c>
      <c r="G106" s="47">
        <f t="shared" si="20"/>
        <v>-7.5729491264474147</v>
      </c>
      <c r="H106" s="35">
        <f t="shared" si="21"/>
        <v>506.72815551094436</v>
      </c>
      <c r="I106" s="53">
        <f>(2*Coriolis!D$9*(Coriolis!D$10*1000/3600)*Coriolis!D$8*SIN(RADIANS(B106)))</f>
        <v>758.90828978164325</v>
      </c>
      <c r="J106" s="53">
        <f t="shared" si="16"/>
        <v>77.40864555772761</v>
      </c>
      <c r="K106" s="78">
        <f t="shared" si="17"/>
        <v>0.31265715147075279</v>
      </c>
      <c r="L106" s="55">
        <f t="shared" si="12"/>
        <v>0.78164287867688198</v>
      </c>
      <c r="M106" s="55">
        <f>L106*$Q$18/Coriolis!$D$10</f>
        <v>9.9143582731375712</v>
      </c>
      <c r="N106" s="76">
        <f t="shared" si="13"/>
        <v>0.31265715147075279</v>
      </c>
      <c r="O106" s="67"/>
      <c r="P106" s="70"/>
      <c r="Q106" s="70"/>
      <c r="R106" s="70"/>
      <c r="S106" s="70"/>
    </row>
    <row r="107" spans="1:19" hidden="1">
      <c r="A107" s="70"/>
      <c r="B107" s="46">
        <v>71</v>
      </c>
      <c r="C107" s="47">
        <f t="shared" si="14"/>
        <v>2073.8691438920887</v>
      </c>
      <c r="D107" s="47">
        <f t="shared" si="15"/>
        <v>542.93767224649491</v>
      </c>
      <c r="E107" s="47">
        <f t="shared" si="18"/>
        <v>-27.436358310255628</v>
      </c>
      <c r="F107" s="47">
        <f t="shared" si="19"/>
        <v>-27436.358310255629</v>
      </c>
      <c r="G107" s="47">
        <f t="shared" si="20"/>
        <v>-7.621210641737675</v>
      </c>
      <c r="H107" s="35">
        <f t="shared" si="21"/>
        <v>503.60587382037335</v>
      </c>
      <c r="I107" s="53">
        <f>(2*Coriolis!D$9*(Coriolis!D$10*1000/3600)*Coriolis!D$8*SIN(RADIANS(B107)))</f>
        <v>763.61340856834943</v>
      </c>
      <c r="J107" s="53">
        <f t="shared" si="16"/>
        <v>77.888567673971636</v>
      </c>
      <c r="K107" s="78">
        <f t="shared" si="17"/>
        <v>0.31459557941651461</v>
      </c>
      <c r="L107" s="55">
        <f t="shared" si="12"/>
        <v>0.78648894854128659</v>
      </c>
      <c r="M107" s="55">
        <f>L107*$Q$18/Coriolis!$D$10</f>
        <v>9.9758258232976793</v>
      </c>
      <c r="N107" s="76">
        <f t="shared" si="13"/>
        <v>0.31459557941651461</v>
      </c>
      <c r="O107" s="67"/>
      <c r="P107" s="70"/>
      <c r="Q107" s="70"/>
      <c r="R107" s="70"/>
      <c r="S107" s="70"/>
    </row>
    <row r="108" spans="1:19" hidden="1">
      <c r="A108" s="70"/>
      <c r="B108" s="46">
        <v>72</v>
      </c>
      <c r="C108" s="47">
        <f t="shared" si="14"/>
        <v>1968.4382541684154</v>
      </c>
      <c r="D108" s="47">
        <f t="shared" si="15"/>
        <v>515.33592986171766</v>
      </c>
      <c r="E108" s="47">
        <f t="shared" si="18"/>
        <v>-27.601742384777253</v>
      </c>
      <c r="F108" s="47">
        <f t="shared" si="19"/>
        <v>-27601.742384777252</v>
      </c>
      <c r="G108" s="47">
        <f t="shared" si="20"/>
        <v>-7.6671506624381252</v>
      </c>
      <c r="H108" s="35">
        <f t="shared" si="21"/>
        <v>500.67340932903414</v>
      </c>
      <c r="I108" s="53">
        <f>(2*Coriolis!D$9*(Coriolis!D$10*1000/3600)*Coriolis!D$8*SIN(RADIANS(B108)))</f>
        <v>768.08592331351645</v>
      </c>
      <c r="J108" s="53">
        <f t="shared" si="16"/>
        <v>78.344764177978675</v>
      </c>
      <c r="K108" s="78">
        <f t="shared" si="17"/>
        <v>0.3164381785012304</v>
      </c>
      <c r="L108" s="55">
        <f t="shared" si="12"/>
        <v>0.79109544625307604</v>
      </c>
      <c r="M108" s="55">
        <f>L108*$Q$18/Coriolis!$D$10</f>
        <v>10.034254640274018</v>
      </c>
      <c r="N108" s="76">
        <f t="shared" si="13"/>
        <v>0.31643817850123046</v>
      </c>
      <c r="O108" s="67"/>
      <c r="P108" s="70"/>
      <c r="Q108" s="70"/>
      <c r="R108" s="70"/>
      <c r="S108" s="70"/>
    </row>
    <row r="109" spans="1:19" hidden="1">
      <c r="A109" s="70"/>
      <c r="B109" s="46">
        <v>73</v>
      </c>
      <c r="C109" s="47">
        <f t="shared" si="14"/>
        <v>1862.4077590838333</v>
      </c>
      <c r="D109" s="47">
        <f t="shared" si="15"/>
        <v>487.57721116053335</v>
      </c>
      <c r="E109" s="47">
        <f t="shared" si="18"/>
        <v>-27.758718701184307</v>
      </c>
      <c r="F109" s="47">
        <f t="shared" si="19"/>
        <v>-27758.718701184305</v>
      </c>
      <c r="G109" s="47">
        <f t="shared" si="20"/>
        <v>-7.7107551947734185</v>
      </c>
      <c r="H109" s="35">
        <f t="shared" si="21"/>
        <v>497.92569315266928</v>
      </c>
      <c r="I109" s="53">
        <f>(2*Coriolis!D$9*(Coriolis!D$10*1000/3600)*Coriolis!D$8*SIN(RADIANS(B109)))</f>
        <v>772.32447164582686</v>
      </c>
      <c r="J109" s="53">
        <f t="shared" si="16"/>
        <v>78.777096107874328</v>
      </c>
      <c r="K109" s="78">
        <f t="shared" si="17"/>
        <v>0.31818438745136923</v>
      </c>
      <c r="L109" s="55">
        <f t="shared" si="12"/>
        <v>0.79546096862842308</v>
      </c>
      <c r="M109" s="55">
        <f>L109*$Q$18/Coriolis!$D$10</f>
        <v>10.089626926082918</v>
      </c>
      <c r="N109" s="76">
        <f t="shared" si="13"/>
        <v>0.31818438745136923</v>
      </c>
      <c r="O109" s="67"/>
      <c r="P109" s="70"/>
      <c r="Q109" s="70"/>
      <c r="R109" s="70"/>
      <c r="S109" s="70"/>
    </row>
    <row r="110" spans="1:19" hidden="1">
      <c r="A110" s="70"/>
      <c r="B110" s="46">
        <v>74</v>
      </c>
      <c r="C110" s="47">
        <f t="shared" si="14"/>
        <v>1755.8099565542848</v>
      </c>
      <c r="D110" s="47">
        <f t="shared" si="15"/>
        <v>459.66997171756293</v>
      </c>
      <c r="E110" s="47">
        <f t="shared" si="18"/>
        <v>-27.907239442970422</v>
      </c>
      <c r="F110" s="47">
        <f t="shared" si="19"/>
        <v>-27907.239442970422</v>
      </c>
      <c r="G110" s="47">
        <f t="shared" si="20"/>
        <v>-7.7520109563806727</v>
      </c>
      <c r="H110" s="35">
        <f t="shared" si="21"/>
        <v>495.35803880470326</v>
      </c>
      <c r="I110" s="53">
        <f>(2*Coriolis!D$9*(Coriolis!D$10*1000/3600)*Coriolis!D$8*SIN(RADIANS(B110)))</f>
        <v>776.32776246239871</v>
      </c>
      <c r="J110" s="53">
        <f t="shared" si="16"/>
        <v>79.185431771164659</v>
      </c>
      <c r="K110" s="78">
        <f t="shared" si="17"/>
        <v>0.31983367435476895</v>
      </c>
      <c r="L110" s="55">
        <f t="shared" si="12"/>
        <v>0.79958418588692237</v>
      </c>
      <c r="M110" s="55">
        <f>L110*$Q$18/Coriolis!$D$10</f>
        <v>10.141925813789722</v>
      </c>
      <c r="N110" s="76">
        <f t="shared" si="13"/>
        <v>0.31983367435476895</v>
      </c>
      <c r="O110" s="67"/>
      <c r="P110" s="70"/>
      <c r="Q110" s="70"/>
      <c r="R110" s="70"/>
      <c r="S110" s="70"/>
    </row>
    <row r="111" spans="1:19" hidden="1">
      <c r="A111" s="70"/>
      <c r="B111" s="46">
        <v>75</v>
      </c>
      <c r="C111" s="47">
        <f t="shared" si="14"/>
        <v>1648.6773173030572</v>
      </c>
      <c r="D111" s="47">
        <f t="shared" si="15"/>
        <v>431.62271234828444</v>
      </c>
      <c r="E111" s="47">
        <f t="shared" si="18"/>
        <v>-28.047259369278493</v>
      </c>
      <c r="F111" s="47">
        <f t="shared" si="19"/>
        <v>-28047.259369278494</v>
      </c>
      <c r="G111" s="47">
        <f t="shared" si="20"/>
        <v>-7.7909053803551371</v>
      </c>
      <c r="H111" s="35">
        <f t="shared" si="21"/>
        <v>492.96612174399792</v>
      </c>
      <c r="I111" s="53">
        <f>(2*Coriolis!D$9*(Coriolis!D$10*1000/3600)*Coriolis!D$8*SIN(RADIANS(B111)))</f>
        <v>780.09457632206863</v>
      </c>
      <c r="J111" s="53">
        <f t="shared" si="16"/>
        <v>79.569646784851003</v>
      </c>
      <c r="K111" s="78">
        <f t="shared" si="17"/>
        <v>0.32138553682266197</v>
      </c>
      <c r="L111" s="55">
        <f t="shared" si="12"/>
        <v>0.80346384205665489</v>
      </c>
      <c r="M111" s="55">
        <f>L111*$Q$18/Coriolis!$D$10</f>
        <v>10.191135372646611</v>
      </c>
      <c r="N111" s="76">
        <f t="shared" si="13"/>
        <v>0.32138553682266197</v>
      </c>
      <c r="O111" s="67"/>
      <c r="P111" s="70"/>
      <c r="Q111" s="70"/>
      <c r="R111" s="70"/>
      <c r="S111" s="70"/>
    </row>
    <row r="112" spans="1:19" hidden="1">
      <c r="A112" s="70"/>
      <c r="B112" s="46">
        <v>76</v>
      </c>
      <c r="C112" s="47">
        <f t="shared" si="14"/>
        <v>1541.0424749698832</v>
      </c>
      <c r="D112" s="47">
        <f t="shared" si="15"/>
        <v>403.44397651960145</v>
      </c>
      <c r="E112" s="47">
        <f t="shared" si="18"/>
        <v>-28.178735828682989</v>
      </c>
      <c r="F112" s="47">
        <f t="shared" si="19"/>
        <v>-28178.735828682988</v>
      </c>
      <c r="G112" s="47">
        <f t="shared" si="20"/>
        <v>-7.8274266190786079</v>
      </c>
      <c r="H112" s="35">
        <f t="shared" si="21"/>
        <v>490.74596082745649</v>
      </c>
      <c r="I112" s="53">
        <f>(2*Coriolis!D$9*(Coriolis!D$10*1000/3600)*Coriolis!D$8*SIN(RADIANS(B112)))</f>
        <v>783.62376581684498</v>
      </c>
      <c r="J112" s="53">
        <f t="shared" si="16"/>
        <v>79.929624113318184</v>
      </c>
      <c r="K112" s="78">
        <f t="shared" si="17"/>
        <v>0.32283950214270707</v>
      </c>
      <c r="L112" s="55">
        <f t="shared" si="12"/>
        <v>0.80709875535676767</v>
      </c>
      <c r="M112" s="55">
        <f>L112*$Q$18/Coriolis!$D$10</f>
        <v>10.237240612945241</v>
      </c>
      <c r="N112" s="76">
        <f t="shared" si="13"/>
        <v>0.32283950214270707</v>
      </c>
      <c r="O112" s="67"/>
      <c r="P112" s="70"/>
      <c r="Q112" s="70"/>
      <c r="R112" s="70"/>
      <c r="S112" s="70"/>
    </row>
    <row r="113" spans="1:19" hidden="1">
      <c r="A113" s="70"/>
      <c r="B113" s="46">
        <v>77</v>
      </c>
      <c r="C113" s="47">
        <f t="shared" si="14"/>
        <v>1432.9382161704195</v>
      </c>
      <c r="D113" s="47">
        <f t="shared" si="15"/>
        <v>375.14234774742107</v>
      </c>
      <c r="E113" s="47">
        <f t="shared" si="18"/>
        <v>-28.301628772180379</v>
      </c>
      <c r="F113" s="47">
        <f t="shared" si="19"/>
        <v>-28301.628772180378</v>
      </c>
      <c r="G113" s="47">
        <f t="shared" si="20"/>
        <v>-7.8615635478278829</v>
      </c>
      <c r="H113" s="35">
        <f t="shared" si="21"/>
        <v>488.69390151373636</v>
      </c>
      <c r="I113" s="53">
        <f>(2*Coriolis!D$9*(Coriolis!D$10*1000/3600)*Coriolis!D$8*SIN(RADIANS(B113)))</f>
        <v>786.91425592141968</v>
      </c>
      <c r="J113" s="53">
        <f t="shared" si="16"/>
        <v>80.265254103984802</v>
      </c>
      <c r="K113" s="78">
        <f t="shared" si="17"/>
        <v>0.32419512742298306</v>
      </c>
      <c r="L113" s="55">
        <f t="shared" si="12"/>
        <v>0.81048781855745777</v>
      </c>
      <c r="M113" s="55">
        <f>L113*$Q$18/Coriolis!$D$10</f>
        <v>10.280227490582794</v>
      </c>
      <c r="N113" s="76">
        <f t="shared" si="13"/>
        <v>0.32419512742298312</v>
      </c>
      <c r="O113" s="67"/>
      <c r="P113" s="70"/>
      <c r="Q113" s="70"/>
      <c r="R113" s="70"/>
      <c r="S113" s="70"/>
    </row>
    <row r="114" spans="1:19" hidden="1">
      <c r="A114" s="70"/>
      <c r="B114" s="46">
        <v>78</v>
      </c>
      <c r="C114" s="47">
        <f t="shared" si="14"/>
        <v>1324.3974705091277</v>
      </c>
      <c r="D114" s="47">
        <f t="shared" si="15"/>
        <v>346.72644698203175</v>
      </c>
      <c r="E114" s="47">
        <f t="shared" si="18"/>
        <v>-28.415900765389324</v>
      </c>
      <c r="F114" s="47">
        <f t="shared" si="19"/>
        <v>-28415.900765389324</v>
      </c>
      <c r="G114" s="47">
        <f t="shared" si="20"/>
        <v>-7.8933057681637013</v>
      </c>
      <c r="H114" s="35">
        <f t="shared" si="21"/>
        <v>486.80660068160188</v>
      </c>
      <c r="I114" s="53">
        <f>(2*Coriolis!D$9*(Coriolis!D$10*1000/3600)*Coriolis!D$8*SIN(RADIANS(B114)))</f>
        <v>789.96504432063102</v>
      </c>
      <c r="J114" s="53">
        <f t="shared" si="16"/>
        <v>80.576434520704353</v>
      </c>
      <c r="K114" s="78">
        <f t="shared" si="17"/>
        <v>0.32545199972689726</v>
      </c>
      <c r="L114" s="55">
        <f t="shared" si="12"/>
        <v>0.81362999931724322</v>
      </c>
      <c r="M114" s="55">
        <f>L114*$Q$18/Coriolis!$D$10</f>
        <v>10.320082911339913</v>
      </c>
      <c r="N114" s="76">
        <f t="shared" si="13"/>
        <v>0.32545199972689731</v>
      </c>
      <c r="O114" s="67"/>
      <c r="P114" s="70"/>
      <c r="Q114" s="70"/>
      <c r="R114" s="70"/>
      <c r="S114" s="70"/>
    </row>
    <row r="115" spans="1:19" hidden="1">
      <c r="A115" s="70"/>
      <c r="B115" s="46">
        <v>79</v>
      </c>
      <c r="C115" s="47">
        <f t="shared" si="14"/>
        <v>1215.4533005485912</v>
      </c>
      <c r="D115" s="47">
        <f t="shared" si="15"/>
        <v>318.20492998207675</v>
      </c>
      <c r="E115" s="47">
        <f t="shared" si="18"/>
        <v>-28.521516999954997</v>
      </c>
      <c r="F115" s="47">
        <f t="shared" si="19"/>
        <v>-28521.516999954998</v>
      </c>
      <c r="G115" s="47">
        <f t="shared" si="20"/>
        <v>-7.9226436110986107</v>
      </c>
      <c r="H115" s="35">
        <f t="shared" si="21"/>
        <v>485.0810129418914</v>
      </c>
      <c r="I115" s="53">
        <f>(2*Coriolis!D$9*(Coriolis!D$10*1000/3600)*Coriolis!D$8*SIN(RADIANS(B115)))</f>
        <v>792.77520171477931</v>
      </c>
      <c r="J115" s="53">
        <f t="shared" si="16"/>
        <v>80.863070574907482</v>
      </c>
      <c r="K115" s="78">
        <f t="shared" si="17"/>
        <v>0.32660973619897044</v>
      </c>
      <c r="L115" s="55">
        <f t="shared" si="12"/>
        <v>0.81652434049742606</v>
      </c>
      <c r="M115" s="55">
        <f>L115*$Q$18/Coriolis!$D$10</f>
        <v>10.356794734869352</v>
      </c>
      <c r="N115" s="76">
        <f t="shared" si="13"/>
        <v>0.32660973619897044</v>
      </c>
      <c r="O115" s="67"/>
      <c r="P115" s="70"/>
      <c r="Q115" s="70"/>
      <c r="R115" s="70"/>
      <c r="S115" s="70"/>
    </row>
    <row r="116" spans="1:19">
      <c r="A116" s="70"/>
      <c r="B116" s="46">
        <v>80</v>
      </c>
      <c r="C116" s="47">
        <f t="shared" si="14"/>
        <v>1106.1388917383467</v>
      </c>
      <c r="D116" s="47">
        <f t="shared" si="15"/>
        <v>289.58648467792881</v>
      </c>
      <c r="E116" s="47">
        <f t="shared" si="18"/>
        <v>-28.61844530414794</v>
      </c>
      <c r="F116" s="47">
        <f t="shared" si="19"/>
        <v>-28618.445304147939</v>
      </c>
      <c r="G116" s="47">
        <f t="shared" si="20"/>
        <v>-7.9495681400410945</v>
      </c>
      <c r="H116" s="35">
        <f t="shared" si="21"/>
        <v>483.5143783359166</v>
      </c>
      <c r="I116" s="53">
        <f>(2*Coriolis!D$9*(Coriolis!D$10*1000/3600)*Coriolis!D$8*SIN(RADIANS(B116)))</f>
        <v>795.34387210269927</v>
      </c>
      <c r="J116" s="53">
        <f t="shared" si="16"/>
        <v>81.125074954475323</v>
      </c>
      <c r="K116" s="78">
        <f t="shared" si="17"/>
        <v>0.32766798418145776</v>
      </c>
      <c r="L116" s="55">
        <f t="shared" si="12"/>
        <v>0.81916996045364443</v>
      </c>
      <c r="M116" s="55">
        <f>L116*$Q$18/Coriolis!$D$10</f>
        <v>10.390351778394026</v>
      </c>
      <c r="N116" s="76">
        <f t="shared" si="13"/>
        <v>0.32766798418145782</v>
      </c>
      <c r="O116" s="67"/>
      <c r="P116" s="70"/>
      <c r="Q116" s="70"/>
      <c r="R116" s="70"/>
      <c r="S116" s="70"/>
    </row>
    <row r="117" spans="1:19" hidden="1">
      <c r="A117" s="70"/>
      <c r="B117" s="46">
        <v>81</v>
      </c>
      <c r="C117" s="47">
        <f t="shared" si="14"/>
        <v>996.48754230627094</v>
      </c>
      <c r="D117" s="47">
        <f t="shared" si="15"/>
        <v>260.87982852526073</v>
      </c>
      <c r="E117" s="47">
        <f t="shared" si="18"/>
        <v>-28.706656152668074</v>
      </c>
      <c r="F117" s="47">
        <f t="shared" si="19"/>
        <v>-28706.656152668074</v>
      </c>
      <c r="G117" s="47">
        <f t="shared" si="20"/>
        <v>-7.9740711535189099</v>
      </c>
      <c r="H117" s="35">
        <f t="shared" si="21"/>
        <v>482.10421132557889</v>
      </c>
      <c r="I117" s="53">
        <f>(2*Coriolis!D$9*(Coriolis!D$10*1000/3600)*Coriolis!D$8*SIN(RADIANS(B117)))</f>
        <v>797.6702730425078</v>
      </c>
      <c r="J117" s="53">
        <f t="shared" si="16"/>
        <v>81.362367850335787</v>
      </c>
      <c r="K117" s="78">
        <f t="shared" si="17"/>
        <v>0.32862642132177239</v>
      </c>
      <c r="L117" s="55">
        <f t="shared" si="12"/>
        <v>0.821566053304431</v>
      </c>
      <c r="M117" s="55">
        <f>L117*$Q$18/Coriolis!$D$10</f>
        <v>10.420743820113403</v>
      </c>
      <c r="N117" s="76">
        <f t="shared" si="13"/>
        <v>0.32862642132177239</v>
      </c>
      <c r="O117" s="67"/>
      <c r="P117" s="70"/>
      <c r="Q117" s="70"/>
      <c r="R117" s="70"/>
      <c r="S117" s="70"/>
    </row>
    <row r="118" spans="1:19" hidden="1">
      <c r="A118" s="70"/>
      <c r="B118" s="48">
        <v>82</v>
      </c>
      <c r="C118" s="49">
        <f t="shared" si="14"/>
        <v>886.53265311561699</v>
      </c>
      <c r="D118" s="49">
        <f t="shared" si="15"/>
        <v>232.09370584962423</v>
      </c>
      <c r="E118" s="49">
        <f t="shared" si="18"/>
        <v>-28.786122675636506</v>
      </c>
      <c r="F118" s="49">
        <f t="shared" si="19"/>
        <v>-28786.122675636507</v>
      </c>
      <c r="G118" s="49">
        <f t="shared" si="20"/>
        <v>-7.9961451876768077</v>
      </c>
      <c r="H118" s="35">
        <f t="shared" si="21"/>
        <v>480.8482909917538</v>
      </c>
      <c r="I118" s="53">
        <f>(2*Coriolis!D$9*(Coriolis!D$10*1000/3600)*Coriolis!D$8*SIN(RADIANS(B118)))</f>
        <v>799.75369588994204</v>
      </c>
      <c r="J118" s="53">
        <f t="shared" si="16"/>
        <v>81.574876980774079</v>
      </c>
      <c r="K118" s="78">
        <f t="shared" si="17"/>
        <v>0.32948475567067681</v>
      </c>
      <c r="L118" s="55">
        <f t="shared" si="12"/>
        <v>0.82371188917669202</v>
      </c>
      <c r="M118" s="55">
        <f>L118*$Q$18/Coriolis!$D$10</f>
        <v>10.447961602317163</v>
      </c>
      <c r="N118" s="76">
        <f t="shared" si="13"/>
        <v>0.32948475567067681</v>
      </c>
      <c r="O118" s="67"/>
      <c r="P118" s="70"/>
      <c r="Q118" s="70"/>
      <c r="R118" s="70"/>
      <c r="S118" s="70"/>
    </row>
    <row r="119" spans="1:19" hidden="1">
      <c r="A119" s="70"/>
      <c r="B119" s="48">
        <v>83</v>
      </c>
      <c r="C119" s="49">
        <f t="shared" si="14"/>
        <v>776.30771749078951</v>
      </c>
      <c r="D119" s="49">
        <f t="shared" si="15"/>
        <v>203.23688518284374</v>
      </c>
      <c r="E119" s="49">
        <f t="shared" si="18"/>
        <v>-28.856820666780493</v>
      </c>
      <c r="F119" s="49">
        <f t="shared" si="19"/>
        <v>-28856.820666780492</v>
      </c>
      <c r="G119" s="49">
        <f t="shared" si="20"/>
        <v>-8.0157835185501369</v>
      </c>
      <c r="H119" s="35">
        <f t="shared" si="21"/>
        <v>479.74465236772437</v>
      </c>
      <c r="I119" s="53">
        <f>(2*Coriolis!D$9*(Coriolis!D$10*1000/3600)*Coriolis!D$8*SIN(RADIANS(B119)))</f>
        <v>801.59350601422011</v>
      </c>
      <c r="J119" s="53">
        <f t="shared" si="16"/>
        <v>81.762537613450448</v>
      </c>
      <c r="K119" s="78">
        <f t="shared" si="17"/>
        <v>0.33024272577121339</v>
      </c>
      <c r="L119" s="55">
        <f t="shared" si="12"/>
        <v>0.82560681442803341</v>
      </c>
      <c r="M119" s="55">
        <f>L119*$Q$18/Coriolis!$D$10</f>
        <v>10.471996834205177</v>
      </c>
      <c r="N119" s="76">
        <f t="shared" si="13"/>
        <v>0.33024272577121339</v>
      </c>
      <c r="O119" s="67"/>
      <c r="P119" s="70"/>
      <c r="Q119" s="70"/>
      <c r="R119" s="70"/>
      <c r="S119" s="70"/>
    </row>
    <row r="120" spans="1:19" hidden="1">
      <c r="A120" s="70"/>
      <c r="B120" s="48">
        <v>84</v>
      </c>
      <c r="C120" s="49">
        <f t="shared" si="14"/>
        <v>665.84631101495256</v>
      </c>
      <c r="D120" s="49">
        <f t="shared" si="15"/>
        <v>174.31815659203664</v>
      </c>
      <c r="E120" s="49">
        <f t="shared" si="18"/>
        <v>-28.918728590807092</v>
      </c>
      <c r="F120" s="49">
        <f t="shared" si="19"/>
        <v>-28918.728590807092</v>
      </c>
      <c r="G120" s="49">
        <f t="shared" si="20"/>
        <v>-8.0329801641130807</v>
      </c>
      <c r="H120" s="35">
        <f t="shared" si="21"/>
        <v>478.79157884378452</v>
      </c>
      <c r="I120" s="53">
        <f>(2*Coriolis!D$9*(Coriolis!D$10*1000/3600)*Coriolis!D$8*SIN(RADIANS(B120)))</f>
        <v>803.18914299135565</v>
      </c>
      <c r="J120" s="53">
        <f t="shared" si="16"/>
        <v>81.925292585118271</v>
      </c>
      <c r="K120" s="78">
        <f t="shared" si="17"/>
        <v>0.33090010073834697</v>
      </c>
      <c r="L120" s="55">
        <f t="shared" si="12"/>
        <v>0.82725025184586742</v>
      </c>
      <c r="M120" s="55">
        <f>L120*$Q$18/Coriolis!$D$10</f>
        <v>10.492842194412983</v>
      </c>
      <c r="N120" s="76">
        <f t="shared" si="13"/>
        <v>0.33090010073834697</v>
      </c>
      <c r="O120" s="67"/>
      <c r="P120" s="70"/>
      <c r="Q120" s="70"/>
      <c r="R120" s="70"/>
      <c r="S120" s="70"/>
    </row>
    <row r="121" spans="1:19" hidden="1">
      <c r="A121" s="70"/>
      <c r="B121" s="48">
        <v>85</v>
      </c>
      <c r="C121" s="49">
        <f t="shared" si="14"/>
        <v>555.18208130258233</v>
      </c>
      <c r="D121" s="49">
        <f t="shared" si="15"/>
        <v>145.34632900207365</v>
      </c>
      <c r="E121" s="49">
        <f t="shared" si="18"/>
        <v>-28.971827589962999</v>
      </c>
      <c r="F121" s="49">
        <f t="shared" si="19"/>
        <v>-28971.827589962999</v>
      </c>
      <c r="G121" s="49">
        <f t="shared" si="20"/>
        <v>-8.0477298861008322</v>
      </c>
      <c r="H121" s="35">
        <f t="shared" si="21"/>
        <v>477.98759558770041</v>
      </c>
      <c r="I121" s="53">
        <f>(2*Coriolis!D$9*(Coriolis!D$10*1000/3600)*Coriolis!D$8*SIN(RADIANS(B121)))</f>
        <v>804.54012077486811</v>
      </c>
      <c r="J121" s="53">
        <f t="shared" si="16"/>
        <v>82.063092319036542</v>
      </c>
      <c r="K121" s="78">
        <f t="shared" si="17"/>
        <v>0.33145668032929443</v>
      </c>
      <c r="L121" s="55">
        <f t="shared" si="12"/>
        <v>0.82864170082323607</v>
      </c>
      <c r="M121" s="55">
        <f>L121*$Q$18/Coriolis!$D$10</f>
        <v>10.510491333241925</v>
      </c>
      <c r="N121" s="76">
        <f t="shared" si="13"/>
        <v>0.33145668032929443</v>
      </c>
      <c r="O121" s="67"/>
      <c r="P121" s="70"/>
      <c r="Q121" s="70"/>
      <c r="R121" s="70"/>
      <c r="S121" s="70"/>
    </row>
    <row r="122" spans="1:19" hidden="1">
      <c r="A122" s="70"/>
      <c r="B122" s="48">
        <v>86</v>
      </c>
      <c r="C122" s="49">
        <f t="shared" si="14"/>
        <v>444.34873775007776</v>
      </c>
      <c r="D122" s="49">
        <f t="shared" si="15"/>
        <v>116.33022751229515</v>
      </c>
      <c r="E122" s="49">
        <f t="shared" si="18"/>
        <v>-29.016101489778492</v>
      </c>
      <c r="F122" s="49">
        <f t="shared" si="19"/>
        <v>-29016.101489778492</v>
      </c>
      <c r="G122" s="49">
        <f t="shared" si="20"/>
        <v>-8.0600281916051362</v>
      </c>
      <c r="H122" s="35">
        <f t="shared" si="21"/>
        <v>477.33146393363546</v>
      </c>
      <c r="I122" s="53">
        <f>(2*Coriolis!D$9*(Coriolis!D$10*1000/3600)*Coriolis!D$8*SIN(RADIANS(B122)))</f>
        <v>805.64602784383737</v>
      </c>
      <c r="J122" s="53">
        <f t="shared" si="16"/>
        <v>82.175894840071408</v>
      </c>
      <c r="K122" s="78">
        <f t="shared" si="17"/>
        <v>0.33191229500452057</v>
      </c>
      <c r="L122" s="55">
        <f t="shared" si="12"/>
        <v>0.82978073751130144</v>
      </c>
      <c r="M122" s="55">
        <f>L122*$Q$18/Coriolis!$D$10</f>
        <v>10.524938874593346</v>
      </c>
      <c r="N122" s="76">
        <f t="shared" si="13"/>
        <v>0.33191229500452046</v>
      </c>
      <c r="O122" s="67"/>
      <c r="P122" s="70"/>
      <c r="Q122" s="70"/>
      <c r="R122" s="70"/>
      <c r="S122" s="70"/>
    </row>
    <row r="123" spans="1:19" hidden="1">
      <c r="A123" s="70"/>
      <c r="B123" s="48">
        <v>87</v>
      </c>
      <c r="C123" s="49">
        <f t="shared" si="14"/>
        <v>333.38004126755305</v>
      </c>
      <c r="D123" s="49">
        <f t="shared" si="15"/>
        <v>87.278690708300573</v>
      </c>
      <c r="E123" s="49">
        <f t="shared" si="18"/>
        <v>-29.05153680399458</v>
      </c>
      <c r="F123" s="49">
        <f t="shared" si="19"/>
        <v>-29051.536803994579</v>
      </c>
      <c r="G123" s="49">
        <f t="shared" si="20"/>
        <v>-8.0698713344429382</v>
      </c>
      <c r="H123" s="35">
        <f t="shared" si="21"/>
        <v>476.82217669950381</v>
      </c>
      <c r="I123" s="53">
        <f>(2*Coriolis!D$9*(Coriolis!D$10*1000/3600)*Coriolis!D$8*SIN(RADIANS(B123)))</f>
        <v>806.50652732825711</v>
      </c>
      <c r="J123" s="53">
        <f t="shared" si="16"/>
        <v>82.263665787482225</v>
      </c>
      <c r="K123" s="78">
        <f t="shared" si="17"/>
        <v>0.33226680597938174</v>
      </c>
      <c r="L123" s="55">
        <f t="shared" si="12"/>
        <v>0.8306670149484543</v>
      </c>
      <c r="M123" s="55">
        <f>L123*$Q$18/Coriolis!$D$10</f>
        <v>10.536180417606195</v>
      </c>
      <c r="N123" s="76">
        <f t="shared" si="13"/>
        <v>0.33226680597938174</v>
      </c>
      <c r="O123" s="67"/>
      <c r="P123" s="70"/>
      <c r="Q123" s="70"/>
      <c r="R123" s="70"/>
      <c r="S123" s="70"/>
    </row>
    <row r="124" spans="1:19" hidden="1">
      <c r="A124" s="70"/>
      <c r="B124" s="48">
        <v>88</v>
      </c>
      <c r="C124" s="49">
        <f t="shared" si="14"/>
        <v>222.30979399493188</v>
      </c>
      <c r="D124" s="49">
        <f t="shared" si="15"/>
        <v>58.200567969628196</v>
      </c>
      <c r="E124" s="49">
        <f t="shared" si="18"/>
        <v>-29.078122738672377</v>
      </c>
      <c r="F124" s="49">
        <f t="shared" si="19"/>
        <v>-29078.122738672377</v>
      </c>
      <c r="G124" s="49">
        <f t="shared" si="20"/>
        <v>-8.0772563162978823</v>
      </c>
      <c r="H124" s="35">
        <f t="shared" si="21"/>
        <v>476.45895439961879</v>
      </c>
      <c r="I124" s="53">
        <f>(2*Coriolis!D$9*(Coriolis!D$10*1000/3600)*Coriolis!D$8*SIN(RADIANS(B124)))</f>
        <v>807.12135711164854</v>
      </c>
      <c r="J124" s="53">
        <f t="shared" si="16"/>
        <v>82.326378425388143</v>
      </c>
      <c r="K124" s="78">
        <f t="shared" si="17"/>
        <v>0.33252010526640075</v>
      </c>
      <c r="L124" s="55">
        <f t="shared" si="12"/>
        <v>0.83130026316600181</v>
      </c>
      <c r="M124" s="55">
        <f>L124*$Q$18/Coriolis!$D$10</f>
        <v>10.544212537997568</v>
      </c>
      <c r="N124" s="76">
        <f t="shared" si="13"/>
        <v>0.3325201052664008</v>
      </c>
      <c r="O124" s="67"/>
      <c r="P124" s="70"/>
      <c r="Q124" s="70"/>
      <c r="R124" s="70"/>
      <c r="S124" s="70"/>
    </row>
    <row r="125" spans="1:19" hidden="1">
      <c r="A125" s="70"/>
      <c r="B125" s="48">
        <v>89</v>
      </c>
      <c r="C125" s="49">
        <f t="shared" si="14"/>
        <v>111.17182900549652</v>
      </c>
      <c r="D125" s="49">
        <f t="shared" si="15"/>
        <v>29.104716774150713</v>
      </c>
      <c r="E125" s="49">
        <f t="shared" si="18"/>
        <v>-29.095851195477483</v>
      </c>
      <c r="F125" s="49">
        <f t="shared" si="19"/>
        <v>-29095.851195477484</v>
      </c>
      <c r="G125" s="49">
        <f t="shared" si="20"/>
        <v>-8.0821808876326351</v>
      </c>
      <c r="H125" s="35">
        <f t="shared" si="21"/>
        <v>476.24124232602111</v>
      </c>
      <c r="I125" s="53">
        <f>(2*Coriolis!D$9*(Coriolis!D$10*1000/3600)*Coriolis!D$8*SIN(RADIANS(B125)))</f>
        <v>807.4903299109036</v>
      </c>
      <c r="J125" s="53">
        <f t="shared" si="16"/>
        <v>82.364013650912156</v>
      </c>
      <c r="K125" s="78">
        <f t="shared" si="17"/>
        <v>0.33267211570816108</v>
      </c>
      <c r="L125" s="55">
        <f t="shared" si="12"/>
        <v>0.83168028927040272</v>
      </c>
      <c r="M125" s="55">
        <f>L125*$Q$18/Coriolis!$D$10</f>
        <v>10.549032789105787</v>
      </c>
      <c r="N125" s="76">
        <f t="shared" si="13"/>
        <v>0.33267211570816108</v>
      </c>
      <c r="O125" s="67"/>
      <c r="P125" s="70"/>
      <c r="Q125" s="70"/>
      <c r="R125" s="70"/>
      <c r="S125" s="70"/>
    </row>
    <row r="126" spans="1:19" ht="15.75" thickBot="1">
      <c r="A126" s="70"/>
      <c r="B126" s="50">
        <v>90</v>
      </c>
      <c r="C126" s="51">
        <f t="shared" si="14"/>
        <v>3.9005000552843198E-13</v>
      </c>
      <c r="D126" s="51">
        <f t="shared" si="15"/>
        <v>1.0211485265839833E-13</v>
      </c>
      <c r="E126" s="51">
        <f t="shared" si="18"/>
        <v>-29.10471677415061</v>
      </c>
      <c r="F126" s="51">
        <f t="shared" si="19"/>
        <v>-29104.716774150609</v>
      </c>
      <c r="G126" s="51">
        <f t="shared" si="20"/>
        <v>-8.0846435483751691</v>
      </c>
      <c r="H126" s="35">
        <f t="shared" si="21"/>
        <v>476.16870847808866</v>
      </c>
      <c r="I126" s="54">
        <f>(2*Coriolis!D$9*(Coriolis!D$10*1000/3600)*Coriolis!D$8*SIN(RADIANS(B126)))</f>
        <v>807.61333333333323</v>
      </c>
      <c r="J126" s="54">
        <f t="shared" si="16"/>
        <v>82.376559999999984</v>
      </c>
      <c r="K126" s="79">
        <f t="shared" si="17"/>
        <v>0.33272279100080954</v>
      </c>
      <c r="L126" s="62">
        <f t="shared" si="12"/>
        <v>0.83180697750202381</v>
      </c>
      <c r="M126" s="62">
        <f>L126*$Q$18/Coriolis!$D$10</f>
        <v>10.550639702635669</v>
      </c>
      <c r="N126" s="77">
        <f t="shared" si="13"/>
        <v>0.33272279100080948</v>
      </c>
      <c r="O126" s="67"/>
      <c r="P126" s="70"/>
      <c r="Q126" s="70"/>
      <c r="R126" s="70"/>
      <c r="S126" s="70"/>
    </row>
    <row r="127" spans="1:19">
      <c r="A127" s="70"/>
      <c r="B127" s="80" t="s">
        <v>60</v>
      </c>
      <c r="C127" s="74"/>
      <c r="D127" s="74"/>
      <c r="E127" s="75"/>
      <c r="F127" s="75"/>
      <c r="G127" s="75"/>
      <c r="H127" s="75"/>
      <c r="I127" s="75"/>
      <c r="J127" s="75"/>
      <c r="K127" s="67"/>
      <c r="L127" s="67"/>
      <c r="M127" s="67"/>
      <c r="N127" s="67"/>
      <c r="O127" s="67"/>
      <c r="P127" s="70"/>
      <c r="Q127" s="70"/>
      <c r="R127" s="70"/>
      <c r="S127" s="70"/>
    </row>
    <row r="128" spans="1:19">
      <c r="A128" s="70"/>
      <c r="B128" s="70"/>
      <c r="C128" s="74"/>
      <c r="D128" s="74"/>
      <c r="E128" s="75"/>
      <c r="F128" s="75"/>
      <c r="G128" s="75"/>
      <c r="H128" s="75"/>
      <c r="I128" s="75"/>
      <c r="J128" s="75"/>
      <c r="K128" s="67"/>
      <c r="L128" s="67"/>
      <c r="M128" s="67"/>
      <c r="N128" s="67"/>
      <c r="O128" s="67"/>
      <c r="P128" s="70"/>
      <c r="Q128" s="70"/>
      <c r="R128" s="70"/>
      <c r="S128" s="70"/>
    </row>
    <row r="129" spans="1:19">
      <c r="A129" s="70"/>
      <c r="B129" s="70"/>
      <c r="C129" s="74"/>
      <c r="D129" s="74"/>
      <c r="E129" s="75"/>
      <c r="F129" s="75"/>
      <c r="G129" s="75"/>
      <c r="H129" s="75"/>
      <c r="I129" s="75"/>
      <c r="J129" s="75"/>
      <c r="K129" s="67"/>
      <c r="L129" s="67"/>
      <c r="M129" s="67"/>
      <c r="N129" s="67"/>
      <c r="O129" s="67"/>
      <c r="P129" s="70"/>
      <c r="Q129" s="70"/>
      <c r="R129" s="70"/>
      <c r="S129" s="70"/>
    </row>
    <row r="130" spans="1:19">
      <c r="A130" s="70"/>
      <c r="B130" s="70"/>
      <c r="C130" s="74"/>
      <c r="D130" s="74"/>
      <c r="E130" s="75"/>
      <c r="F130" s="75"/>
      <c r="G130" s="75"/>
      <c r="H130" s="75"/>
      <c r="I130" s="75"/>
      <c r="J130" s="75"/>
      <c r="K130" s="67"/>
      <c r="L130" s="67"/>
      <c r="M130" s="67"/>
      <c r="N130" s="67"/>
      <c r="O130" s="67"/>
      <c r="P130" s="70"/>
      <c r="Q130" s="70"/>
      <c r="R130" s="70"/>
      <c r="S130" s="70"/>
    </row>
    <row r="131" spans="1:19">
      <c r="A131" s="70"/>
      <c r="B131" s="70"/>
      <c r="C131" s="74"/>
      <c r="D131" s="74"/>
      <c r="E131" s="75"/>
      <c r="F131" s="75"/>
      <c r="G131" s="75"/>
      <c r="H131" s="75"/>
      <c r="I131" s="75"/>
      <c r="J131" s="75"/>
      <c r="K131" s="67"/>
      <c r="L131" s="67"/>
      <c r="M131" s="67"/>
      <c r="N131" s="67"/>
      <c r="O131" s="67"/>
      <c r="P131" s="70"/>
      <c r="Q131" s="70"/>
      <c r="R131" s="70"/>
      <c r="S131" s="70"/>
    </row>
    <row r="132" spans="1:19">
      <c r="A132" s="70"/>
      <c r="B132" s="70"/>
      <c r="C132" s="74"/>
      <c r="D132" s="74"/>
      <c r="E132" s="75"/>
      <c r="F132" s="75"/>
      <c r="G132" s="75"/>
      <c r="H132" s="75"/>
      <c r="I132" s="75"/>
      <c r="J132" s="75"/>
      <c r="K132" s="67"/>
      <c r="L132" s="67"/>
      <c r="M132" s="67"/>
      <c r="N132" s="67"/>
      <c r="O132" s="67"/>
      <c r="P132" s="70"/>
      <c r="Q132" s="70"/>
      <c r="R132" s="70"/>
      <c r="S132" s="70"/>
    </row>
    <row r="133" spans="1:19">
      <c r="A133" s="70"/>
      <c r="B133" s="70"/>
      <c r="C133" s="74"/>
      <c r="D133" s="74"/>
      <c r="E133" s="75"/>
      <c r="F133" s="75"/>
      <c r="G133" s="75"/>
      <c r="H133" s="75"/>
      <c r="I133" s="75"/>
      <c r="J133" s="75"/>
      <c r="K133" s="67"/>
      <c r="L133" s="67"/>
      <c r="M133" s="67"/>
      <c r="N133" s="67"/>
      <c r="O133" s="67"/>
      <c r="P133" s="70"/>
      <c r="Q133" s="70"/>
      <c r="R133" s="70"/>
      <c r="S133" s="70"/>
    </row>
    <row r="134" spans="1:19">
      <c r="A134" s="70"/>
      <c r="B134" s="70"/>
      <c r="C134" s="74"/>
      <c r="D134" s="74"/>
      <c r="E134" s="75"/>
      <c r="F134" s="75"/>
      <c r="G134" s="75"/>
      <c r="H134" s="75"/>
      <c r="I134" s="75"/>
      <c r="J134" s="75"/>
      <c r="K134" s="67"/>
      <c r="L134" s="67"/>
      <c r="M134" s="67"/>
      <c r="N134" s="67"/>
      <c r="O134" s="67"/>
      <c r="P134" s="70"/>
      <c r="Q134" s="70"/>
      <c r="R134" s="70"/>
      <c r="S134" s="70"/>
    </row>
    <row r="135" spans="1:19">
      <c r="A135" s="70"/>
      <c r="B135" s="70"/>
      <c r="C135" s="74"/>
      <c r="D135" s="74"/>
      <c r="E135" s="75"/>
      <c r="F135" s="75"/>
      <c r="G135" s="75"/>
      <c r="H135" s="75"/>
      <c r="I135" s="75"/>
      <c r="J135" s="75"/>
      <c r="K135" s="67"/>
      <c r="L135" s="67"/>
      <c r="M135" s="67"/>
      <c r="N135" s="67"/>
      <c r="O135" s="67"/>
      <c r="P135" s="70"/>
      <c r="Q135" s="70"/>
      <c r="R135" s="70"/>
      <c r="S135" s="70"/>
    </row>
    <row r="136" spans="1:19">
      <c r="A136" s="70"/>
      <c r="B136" s="70"/>
      <c r="C136" s="74"/>
      <c r="D136" s="74"/>
      <c r="E136" s="75"/>
      <c r="F136" s="75"/>
      <c r="G136" s="75"/>
      <c r="H136" s="75"/>
      <c r="I136" s="75"/>
      <c r="J136" s="75"/>
      <c r="K136" s="67"/>
      <c r="L136" s="67"/>
      <c r="M136" s="67"/>
      <c r="N136" s="67"/>
      <c r="O136" s="67"/>
      <c r="P136" s="70"/>
      <c r="Q136" s="70"/>
      <c r="R136" s="70"/>
      <c r="S136" s="70"/>
    </row>
    <row r="137" spans="1:19">
      <c r="A137" s="70"/>
      <c r="B137" s="70"/>
      <c r="C137" s="74"/>
      <c r="D137" s="74"/>
      <c r="E137" s="75"/>
      <c r="F137" s="75"/>
      <c r="G137" s="75"/>
      <c r="H137" s="75"/>
      <c r="I137" s="75"/>
      <c r="J137" s="75"/>
      <c r="K137" s="67"/>
      <c r="L137" s="67"/>
      <c r="M137" s="67"/>
      <c r="N137" s="67"/>
      <c r="O137" s="67"/>
      <c r="P137" s="70"/>
      <c r="Q137" s="70"/>
      <c r="R137" s="70"/>
      <c r="S137" s="70"/>
    </row>
    <row r="138" spans="1:19">
      <c r="A138" s="70"/>
      <c r="B138" s="70"/>
      <c r="C138" s="74"/>
      <c r="D138" s="74"/>
      <c r="E138" s="75"/>
      <c r="F138" s="75"/>
      <c r="G138" s="75"/>
      <c r="H138" s="75"/>
      <c r="I138" s="75"/>
      <c r="J138" s="75"/>
      <c r="K138" s="67"/>
      <c r="L138" s="67"/>
      <c r="M138" s="67"/>
      <c r="N138" s="67"/>
      <c r="O138" s="67"/>
      <c r="P138" s="70"/>
      <c r="Q138" s="70"/>
      <c r="R138" s="70"/>
      <c r="S138" s="70"/>
    </row>
    <row r="139" spans="1:19">
      <c r="A139" s="70"/>
      <c r="B139" s="70"/>
      <c r="C139" s="74"/>
      <c r="D139" s="74"/>
      <c r="E139" s="75"/>
      <c r="F139" s="75"/>
      <c r="G139" s="75"/>
      <c r="H139" s="75"/>
      <c r="I139" s="75"/>
      <c r="J139" s="75"/>
      <c r="K139" s="67"/>
      <c r="L139" s="67"/>
      <c r="M139" s="67"/>
      <c r="N139" s="67"/>
      <c r="O139" s="67"/>
      <c r="P139" s="70"/>
      <c r="Q139" s="70"/>
      <c r="R139" s="70"/>
      <c r="S139" s="70"/>
    </row>
    <row r="140" spans="1:19">
      <c r="A140" s="70"/>
      <c r="B140" s="70"/>
      <c r="C140" s="74"/>
      <c r="D140" s="74"/>
      <c r="E140" s="75"/>
      <c r="F140" s="75"/>
      <c r="G140" s="75"/>
      <c r="H140" s="75"/>
      <c r="I140" s="75"/>
      <c r="J140" s="75"/>
      <c r="K140" s="67"/>
      <c r="L140" s="67"/>
      <c r="M140" s="67"/>
      <c r="N140" s="67"/>
      <c r="O140" s="67"/>
      <c r="P140" s="70"/>
      <c r="Q140" s="70"/>
      <c r="R140" s="70"/>
      <c r="S140" s="70"/>
    </row>
    <row r="141" spans="1:19">
      <c r="A141" s="70"/>
      <c r="B141" s="70"/>
      <c r="C141" s="74"/>
      <c r="D141" s="74"/>
      <c r="E141" s="75"/>
      <c r="F141" s="75"/>
      <c r="G141" s="75"/>
      <c r="H141" s="75"/>
      <c r="I141" s="75"/>
      <c r="J141" s="75"/>
      <c r="K141" s="67"/>
      <c r="L141" s="67"/>
      <c r="M141" s="67"/>
      <c r="N141" s="67"/>
      <c r="O141" s="67"/>
      <c r="P141" s="70"/>
      <c r="Q141" s="70"/>
      <c r="R141" s="70"/>
      <c r="S141" s="70"/>
    </row>
    <row r="142" spans="1:19">
      <c r="A142" s="70"/>
      <c r="B142" s="70"/>
      <c r="C142" s="74"/>
      <c r="D142" s="74"/>
      <c r="E142" s="75"/>
      <c r="F142" s="75"/>
      <c r="G142" s="75"/>
      <c r="H142" s="75"/>
      <c r="I142" s="75"/>
      <c r="J142" s="75"/>
      <c r="K142" s="67"/>
      <c r="L142" s="67"/>
      <c r="M142" s="67"/>
      <c r="N142" s="67"/>
      <c r="O142" s="67"/>
      <c r="P142" s="70"/>
      <c r="Q142" s="70"/>
      <c r="R142" s="70"/>
      <c r="S142" s="70"/>
    </row>
    <row r="143" spans="1:19">
      <c r="A143" s="70"/>
      <c r="B143" s="70"/>
      <c r="C143" s="74"/>
      <c r="D143" s="74"/>
      <c r="E143" s="75"/>
      <c r="F143" s="75"/>
      <c r="G143" s="75"/>
      <c r="H143" s="75"/>
      <c r="I143" s="75"/>
      <c r="J143" s="75"/>
      <c r="K143" s="67"/>
      <c r="L143" s="67"/>
      <c r="M143" s="67"/>
      <c r="N143" s="67"/>
      <c r="O143" s="67"/>
      <c r="P143" s="70"/>
      <c r="Q143" s="70"/>
      <c r="R143" s="70"/>
      <c r="S143" s="70"/>
    </row>
    <row r="144" spans="1:19">
      <c r="A144" s="70"/>
      <c r="B144" s="70"/>
      <c r="C144" s="74"/>
      <c r="D144" s="74"/>
      <c r="E144" s="75"/>
      <c r="F144" s="75"/>
      <c r="G144" s="75"/>
      <c r="H144" s="75"/>
      <c r="I144" s="75"/>
      <c r="J144" s="75"/>
      <c r="K144" s="67"/>
      <c r="L144" s="67"/>
      <c r="M144" s="67"/>
      <c r="N144" s="67"/>
      <c r="O144" s="67"/>
      <c r="P144" s="70"/>
      <c r="Q144" s="70"/>
      <c r="R144" s="70"/>
      <c r="S144" s="70"/>
    </row>
    <row r="145" spans="1:19">
      <c r="A145" s="70"/>
      <c r="B145" s="70"/>
      <c r="C145" s="74"/>
      <c r="D145" s="74"/>
      <c r="E145" s="75"/>
      <c r="F145" s="75"/>
      <c r="G145" s="75"/>
      <c r="H145" s="75"/>
      <c r="I145" s="75"/>
      <c r="J145" s="75"/>
      <c r="K145" s="67"/>
      <c r="L145" s="67"/>
      <c r="M145" s="67"/>
      <c r="N145" s="67"/>
      <c r="O145" s="67"/>
      <c r="P145" s="70"/>
      <c r="Q145" s="70"/>
      <c r="R145" s="70"/>
      <c r="S145" s="70"/>
    </row>
    <row r="146" spans="1:19">
      <c r="A146" s="70"/>
      <c r="B146" s="70"/>
      <c r="C146" s="74"/>
      <c r="D146" s="74"/>
      <c r="E146" s="75"/>
      <c r="F146" s="75"/>
      <c r="G146" s="75"/>
      <c r="H146" s="75"/>
      <c r="I146" s="75"/>
      <c r="J146" s="75"/>
      <c r="K146" s="67"/>
      <c r="L146" s="67"/>
      <c r="M146" s="67"/>
      <c r="N146" s="67"/>
      <c r="O146" s="67"/>
      <c r="P146" s="70"/>
      <c r="Q146" s="70"/>
      <c r="R146" s="70"/>
      <c r="S146" s="70"/>
    </row>
    <row r="147" spans="1:19">
      <c r="A147" s="70"/>
      <c r="B147" s="70"/>
      <c r="C147" s="74"/>
      <c r="D147" s="74"/>
      <c r="E147" s="75"/>
      <c r="F147" s="75"/>
      <c r="G147" s="75"/>
      <c r="H147" s="75"/>
      <c r="I147" s="75"/>
      <c r="J147" s="75"/>
      <c r="K147" s="67"/>
      <c r="L147" s="67"/>
      <c r="M147" s="67"/>
      <c r="N147" s="67"/>
      <c r="O147" s="67"/>
      <c r="P147" s="70"/>
      <c r="Q147" s="70"/>
      <c r="R147" s="70"/>
      <c r="S147" s="70"/>
    </row>
    <row r="148" spans="1:19">
      <c r="A148" s="70"/>
      <c r="B148" s="70"/>
      <c r="C148" s="74"/>
      <c r="D148" s="74"/>
      <c r="E148" s="75"/>
      <c r="F148" s="75"/>
      <c r="G148" s="75"/>
      <c r="H148" s="75"/>
      <c r="I148" s="75"/>
      <c r="J148" s="75"/>
      <c r="K148" s="67"/>
      <c r="L148" s="67"/>
      <c r="M148" s="67"/>
      <c r="N148" s="67"/>
      <c r="O148" s="67"/>
      <c r="P148" s="70"/>
      <c r="Q148" s="70"/>
      <c r="R148" s="70"/>
      <c r="S148" s="70"/>
    </row>
    <row r="149" spans="1:19">
      <c r="A149" s="70"/>
      <c r="B149" s="70"/>
      <c r="C149" s="74"/>
      <c r="D149" s="74"/>
      <c r="E149" s="75"/>
      <c r="F149" s="75"/>
      <c r="G149" s="75"/>
      <c r="H149" s="75"/>
      <c r="I149" s="75"/>
      <c r="J149" s="75"/>
      <c r="K149" s="67"/>
      <c r="L149" s="67"/>
      <c r="M149" s="67"/>
      <c r="N149" s="67"/>
      <c r="O149" s="67"/>
      <c r="P149" s="70"/>
      <c r="Q149" s="70"/>
      <c r="R149" s="70"/>
      <c r="S149" s="70"/>
    </row>
    <row r="150" spans="1:19">
      <c r="A150" s="70"/>
      <c r="B150" s="70"/>
      <c r="C150" s="74"/>
      <c r="D150" s="74"/>
      <c r="E150" s="75"/>
      <c r="F150" s="75"/>
      <c r="G150" s="75"/>
      <c r="H150" s="75"/>
      <c r="I150" s="75"/>
      <c r="J150" s="75"/>
      <c r="K150" s="67"/>
      <c r="L150" s="67"/>
      <c r="M150" s="67"/>
      <c r="N150" s="67"/>
      <c r="O150" s="67"/>
      <c r="P150" s="70"/>
      <c r="Q150" s="70"/>
      <c r="R150" s="70"/>
      <c r="S150" s="70"/>
    </row>
    <row r="151" spans="1:19">
      <c r="A151" s="70"/>
      <c r="B151" s="70"/>
      <c r="C151" s="74"/>
      <c r="D151" s="74"/>
      <c r="E151" s="75"/>
      <c r="F151" s="75"/>
      <c r="G151" s="75"/>
      <c r="H151" s="75"/>
      <c r="I151" s="75"/>
      <c r="J151" s="75"/>
      <c r="K151" s="67"/>
      <c r="L151" s="67"/>
      <c r="M151" s="67"/>
      <c r="N151" s="67"/>
      <c r="O151" s="67"/>
      <c r="P151" s="70"/>
      <c r="Q151" s="70"/>
      <c r="R151" s="70"/>
      <c r="S151" s="70"/>
    </row>
    <row r="152" spans="1:19">
      <c r="A152" s="70"/>
      <c r="B152" s="70"/>
      <c r="C152" s="74"/>
      <c r="D152" s="74"/>
      <c r="E152" s="75"/>
      <c r="F152" s="75"/>
      <c r="G152" s="75"/>
      <c r="H152" s="75"/>
      <c r="I152" s="75"/>
      <c r="J152" s="75"/>
      <c r="K152" s="67"/>
      <c r="L152" s="67"/>
      <c r="M152" s="67"/>
      <c r="N152" s="67"/>
      <c r="O152" s="67"/>
      <c r="P152" s="70"/>
      <c r="Q152" s="70"/>
      <c r="R152" s="70"/>
      <c r="S152" s="70"/>
    </row>
    <row r="153" spans="1:19">
      <c r="A153" s="70"/>
      <c r="B153" s="70"/>
      <c r="C153" s="74"/>
      <c r="D153" s="74"/>
      <c r="E153" s="75"/>
      <c r="F153" s="75"/>
      <c r="G153" s="75"/>
      <c r="H153" s="75"/>
      <c r="I153" s="75"/>
      <c r="J153" s="75"/>
      <c r="K153" s="67"/>
      <c r="L153" s="67"/>
      <c r="M153" s="67"/>
      <c r="N153" s="67"/>
      <c r="O153" s="67"/>
      <c r="P153" s="70"/>
      <c r="Q153" s="70"/>
      <c r="R153" s="70"/>
      <c r="S153" s="70"/>
    </row>
    <row r="154" spans="1:19">
      <c r="A154" s="70"/>
      <c r="B154" s="70"/>
      <c r="C154" s="74"/>
      <c r="D154" s="74"/>
      <c r="E154" s="75"/>
      <c r="F154" s="75"/>
      <c r="G154" s="75"/>
      <c r="H154" s="75"/>
      <c r="I154" s="75"/>
      <c r="J154" s="75"/>
      <c r="K154" s="67"/>
      <c r="L154" s="67"/>
      <c r="M154" s="67"/>
      <c r="N154" s="67"/>
      <c r="O154" s="67"/>
      <c r="P154" s="70"/>
      <c r="Q154" s="70"/>
      <c r="R154" s="70"/>
      <c r="S154" s="70"/>
    </row>
    <row r="155" spans="1:19">
      <c r="A155" s="70"/>
      <c r="B155" s="70"/>
      <c r="C155" s="74"/>
      <c r="D155" s="74"/>
      <c r="E155" s="75"/>
      <c r="F155" s="75"/>
      <c r="G155" s="75"/>
      <c r="H155" s="75"/>
      <c r="I155" s="75"/>
      <c r="J155" s="75"/>
      <c r="K155" s="67"/>
      <c r="L155" s="67"/>
      <c r="M155" s="67"/>
      <c r="N155" s="67"/>
      <c r="O155" s="67"/>
      <c r="P155" s="70"/>
      <c r="Q155" s="70"/>
      <c r="R155" s="70"/>
      <c r="S155" s="70"/>
    </row>
    <row r="156" spans="1:19">
      <c r="A156" s="70"/>
      <c r="B156" s="70"/>
      <c r="C156" s="74"/>
      <c r="D156" s="74"/>
      <c r="E156" s="75"/>
      <c r="F156" s="75"/>
      <c r="G156" s="75"/>
      <c r="H156" s="75"/>
      <c r="I156" s="75"/>
      <c r="J156" s="75"/>
      <c r="K156" s="67"/>
      <c r="L156" s="67"/>
      <c r="M156" s="67"/>
      <c r="N156" s="67"/>
      <c r="O156" s="67"/>
      <c r="P156" s="70"/>
      <c r="Q156" s="70"/>
      <c r="R156" s="70"/>
      <c r="S156" s="70"/>
    </row>
    <row r="157" spans="1:19">
      <c r="A157" s="70"/>
      <c r="B157" s="70"/>
      <c r="C157" s="74"/>
      <c r="D157" s="74"/>
      <c r="E157" s="75"/>
      <c r="F157" s="75"/>
      <c r="G157" s="75"/>
      <c r="H157" s="75"/>
      <c r="I157" s="75"/>
      <c r="J157" s="75"/>
      <c r="K157" s="67"/>
      <c r="L157" s="67"/>
      <c r="M157" s="67"/>
      <c r="N157" s="67"/>
      <c r="O157" s="67"/>
      <c r="P157" s="70"/>
      <c r="Q157" s="70"/>
      <c r="R157" s="70"/>
      <c r="S157" s="70"/>
    </row>
    <row r="158" spans="1:19">
      <c r="A158" s="70"/>
      <c r="B158" s="70"/>
      <c r="C158" s="74"/>
      <c r="D158" s="74"/>
      <c r="E158" s="75"/>
      <c r="F158" s="75"/>
      <c r="G158" s="75"/>
      <c r="H158" s="75"/>
      <c r="I158" s="75"/>
      <c r="J158" s="75"/>
      <c r="K158" s="67"/>
      <c r="L158" s="67"/>
      <c r="M158" s="67"/>
      <c r="N158" s="67"/>
      <c r="O158" s="67"/>
      <c r="P158" s="70"/>
      <c r="Q158" s="70"/>
      <c r="R158" s="70"/>
      <c r="S158" s="70"/>
    </row>
    <row r="159" spans="1:19">
      <c r="A159" s="70"/>
      <c r="B159" s="70"/>
      <c r="C159" s="74"/>
      <c r="D159" s="74"/>
      <c r="E159" s="75"/>
      <c r="F159" s="75"/>
      <c r="G159" s="75"/>
      <c r="H159" s="75"/>
      <c r="I159" s="75"/>
      <c r="J159" s="75"/>
      <c r="K159" s="67"/>
      <c r="L159" s="67"/>
      <c r="M159" s="67"/>
      <c r="N159" s="67"/>
      <c r="O159" s="67"/>
      <c r="P159" s="70"/>
      <c r="Q159" s="70"/>
      <c r="R159" s="70"/>
      <c r="S159" s="70"/>
    </row>
    <row r="160" spans="1:19">
      <c r="A160" s="70"/>
      <c r="B160" s="70"/>
      <c r="C160" s="74"/>
      <c r="D160" s="74"/>
      <c r="E160" s="75"/>
      <c r="F160" s="75"/>
      <c r="G160" s="75"/>
      <c r="H160" s="75"/>
      <c r="I160" s="75"/>
      <c r="J160" s="75"/>
      <c r="K160" s="67"/>
      <c r="L160" s="67"/>
      <c r="M160" s="67"/>
      <c r="N160" s="67"/>
      <c r="O160" s="67"/>
      <c r="P160" s="70"/>
      <c r="Q160" s="70"/>
      <c r="R160" s="70"/>
      <c r="S160" s="70"/>
    </row>
    <row r="161" spans="1:19">
      <c r="A161" s="70"/>
      <c r="B161" s="70"/>
      <c r="C161" s="74"/>
      <c r="D161" s="74"/>
      <c r="E161" s="75"/>
      <c r="F161" s="75"/>
      <c r="G161" s="75"/>
      <c r="H161" s="75"/>
      <c r="I161" s="75"/>
      <c r="J161" s="75"/>
      <c r="K161" s="67"/>
      <c r="L161" s="67"/>
      <c r="M161" s="67"/>
      <c r="N161" s="67"/>
      <c r="O161" s="67"/>
      <c r="P161" s="70"/>
      <c r="Q161" s="70"/>
      <c r="R161" s="70"/>
      <c r="S161" s="70"/>
    </row>
    <row r="162" spans="1:19">
      <c r="A162" s="70"/>
      <c r="B162" s="70"/>
      <c r="C162" s="74"/>
      <c r="D162" s="74"/>
      <c r="E162" s="75"/>
      <c r="F162" s="75"/>
      <c r="G162" s="75"/>
      <c r="H162" s="75"/>
      <c r="I162" s="75"/>
      <c r="J162" s="75"/>
      <c r="K162" s="67"/>
      <c r="L162" s="67"/>
      <c r="M162" s="67"/>
      <c r="N162" s="67"/>
      <c r="O162" s="67"/>
      <c r="P162" s="70"/>
      <c r="Q162" s="70"/>
      <c r="R162" s="70"/>
      <c r="S162" s="70"/>
    </row>
    <row r="163" spans="1:19">
      <c r="A163" s="70"/>
      <c r="B163" s="70"/>
      <c r="C163" s="74"/>
      <c r="D163" s="74"/>
      <c r="E163" s="75"/>
      <c r="F163" s="75"/>
      <c r="G163" s="75"/>
      <c r="H163" s="75"/>
      <c r="I163" s="75"/>
      <c r="J163" s="75"/>
      <c r="K163" s="67"/>
      <c r="L163" s="67"/>
      <c r="M163" s="67"/>
      <c r="N163" s="67"/>
      <c r="O163" s="67"/>
      <c r="P163" s="70"/>
      <c r="Q163" s="70"/>
      <c r="R163" s="70"/>
      <c r="S163" s="70"/>
    </row>
    <row r="164" spans="1:19">
      <c r="A164" s="70"/>
      <c r="B164" s="70"/>
      <c r="C164" s="74"/>
      <c r="D164" s="74"/>
      <c r="E164" s="75"/>
      <c r="F164" s="75"/>
      <c r="G164" s="75"/>
      <c r="H164" s="75"/>
      <c r="I164" s="75"/>
      <c r="J164" s="75"/>
      <c r="K164" s="67"/>
      <c r="L164" s="67"/>
      <c r="M164" s="67"/>
      <c r="N164" s="67"/>
      <c r="O164" s="67"/>
      <c r="P164" s="70"/>
      <c r="Q164" s="70"/>
      <c r="R164" s="70"/>
      <c r="S164" s="70"/>
    </row>
    <row r="165" spans="1:19">
      <c r="A165" s="70"/>
      <c r="B165" s="70"/>
      <c r="C165" s="74"/>
      <c r="D165" s="74"/>
      <c r="E165" s="75"/>
      <c r="F165" s="75"/>
      <c r="G165" s="75"/>
      <c r="H165" s="75"/>
      <c r="I165" s="75"/>
      <c r="J165" s="75"/>
      <c r="K165" s="67"/>
      <c r="L165" s="67"/>
      <c r="M165" s="67"/>
      <c r="N165" s="67"/>
      <c r="O165" s="67"/>
      <c r="P165" s="70"/>
      <c r="Q165" s="70"/>
      <c r="R165" s="70"/>
      <c r="S165" s="70"/>
    </row>
    <row r="166" spans="1:19">
      <c r="A166" s="70"/>
      <c r="B166" s="70"/>
      <c r="C166" s="74"/>
      <c r="D166" s="74"/>
      <c r="E166" s="75"/>
      <c r="F166" s="75"/>
      <c r="G166" s="75"/>
      <c r="H166" s="75"/>
      <c r="I166" s="75"/>
      <c r="J166" s="75"/>
      <c r="K166" s="67"/>
      <c r="L166" s="67"/>
      <c r="M166" s="67"/>
      <c r="N166" s="67"/>
      <c r="O166" s="67"/>
      <c r="P166" s="70"/>
      <c r="Q166" s="70"/>
      <c r="R166" s="70"/>
      <c r="S166" s="70"/>
    </row>
    <row r="167" spans="1:19">
      <c r="A167" s="70"/>
      <c r="B167" s="70"/>
      <c r="C167" s="74"/>
      <c r="D167" s="74"/>
      <c r="E167" s="75"/>
      <c r="F167" s="75"/>
      <c r="G167" s="75"/>
      <c r="H167" s="75"/>
      <c r="I167" s="75"/>
      <c r="J167" s="75"/>
      <c r="K167" s="67"/>
      <c r="L167" s="67"/>
      <c r="M167" s="67"/>
      <c r="N167" s="67"/>
      <c r="O167" s="67"/>
      <c r="P167" s="70"/>
      <c r="Q167" s="70"/>
      <c r="R167" s="70"/>
      <c r="S167" s="70"/>
    </row>
    <row r="168" spans="1:19">
      <c r="A168" s="70"/>
      <c r="B168" s="70"/>
      <c r="C168" s="74"/>
      <c r="D168" s="74"/>
      <c r="E168" s="75"/>
      <c r="F168" s="75"/>
      <c r="G168" s="75"/>
      <c r="H168" s="75"/>
      <c r="I168" s="75"/>
      <c r="J168" s="75"/>
      <c r="K168" s="67"/>
      <c r="L168" s="67"/>
      <c r="M168" s="67"/>
      <c r="N168" s="67"/>
      <c r="O168" s="67"/>
      <c r="P168" s="70"/>
      <c r="Q168" s="70"/>
      <c r="R168" s="70"/>
      <c r="S168" s="70"/>
    </row>
    <row r="169" spans="1:19">
      <c r="A169" s="70"/>
      <c r="B169" s="70"/>
      <c r="C169" s="74"/>
      <c r="D169" s="74"/>
      <c r="E169" s="75"/>
      <c r="F169" s="75"/>
      <c r="G169" s="75"/>
      <c r="H169" s="75"/>
      <c r="I169" s="75"/>
      <c r="J169" s="75"/>
      <c r="K169" s="67"/>
      <c r="L169" s="67"/>
      <c r="M169" s="67"/>
      <c r="N169" s="67"/>
      <c r="O169" s="67"/>
      <c r="P169" s="70"/>
      <c r="Q169" s="70"/>
      <c r="R169" s="70"/>
      <c r="S169" s="70"/>
    </row>
    <row r="170" spans="1:19">
      <c r="A170" s="70"/>
      <c r="B170" s="70"/>
      <c r="C170" s="74"/>
      <c r="D170" s="74"/>
      <c r="E170" s="75"/>
      <c r="F170" s="75"/>
      <c r="G170" s="75"/>
      <c r="H170" s="75"/>
      <c r="I170" s="75"/>
      <c r="J170" s="75"/>
      <c r="K170" s="67"/>
      <c r="L170" s="67"/>
      <c r="M170" s="67"/>
      <c r="N170" s="67"/>
      <c r="O170" s="67"/>
      <c r="P170" s="70"/>
      <c r="Q170" s="70"/>
      <c r="R170" s="70"/>
      <c r="S170" s="70"/>
    </row>
    <row r="171" spans="1:19">
      <c r="A171" s="70"/>
      <c r="B171" s="70"/>
      <c r="C171" s="74"/>
      <c r="D171" s="74"/>
      <c r="E171" s="75"/>
      <c r="F171" s="75"/>
      <c r="G171" s="75"/>
      <c r="H171" s="75"/>
      <c r="I171" s="75"/>
      <c r="J171" s="75"/>
      <c r="K171" s="67"/>
      <c r="L171" s="67"/>
      <c r="M171" s="67"/>
      <c r="N171" s="67"/>
      <c r="O171" s="67"/>
      <c r="P171" s="70"/>
      <c r="Q171" s="70"/>
      <c r="R171" s="70"/>
      <c r="S171" s="70"/>
    </row>
    <row r="172" spans="1:19">
      <c r="A172" s="70"/>
      <c r="B172" s="70"/>
      <c r="C172" s="74"/>
      <c r="D172" s="74"/>
      <c r="E172" s="75"/>
      <c r="F172" s="75"/>
      <c r="G172" s="75"/>
      <c r="H172" s="75"/>
      <c r="I172" s="75"/>
      <c r="J172" s="75"/>
      <c r="K172" s="67"/>
      <c r="L172" s="67"/>
      <c r="M172" s="67"/>
      <c r="N172" s="67"/>
      <c r="O172" s="67"/>
      <c r="P172" s="70"/>
      <c r="Q172" s="70"/>
      <c r="R172" s="70"/>
      <c r="S172" s="70"/>
    </row>
    <row r="173" spans="1:19">
      <c r="A173" s="70"/>
      <c r="B173" s="70"/>
      <c r="C173" s="74"/>
      <c r="D173" s="74"/>
      <c r="E173" s="75"/>
      <c r="F173" s="75"/>
      <c r="G173" s="75"/>
      <c r="H173" s="75"/>
      <c r="I173" s="75"/>
      <c r="J173" s="75"/>
      <c r="K173" s="67"/>
      <c r="L173" s="67"/>
      <c r="M173" s="67"/>
      <c r="N173" s="67"/>
      <c r="O173" s="67"/>
      <c r="P173" s="70"/>
      <c r="Q173" s="70"/>
      <c r="R173" s="70"/>
      <c r="S173" s="70"/>
    </row>
    <row r="174" spans="1:19">
      <c r="A174" s="70"/>
      <c r="B174" s="70"/>
      <c r="C174" s="74"/>
      <c r="D174" s="74"/>
      <c r="E174" s="75"/>
      <c r="F174" s="75"/>
      <c r="G174" s="75"/>
      <c r="H174" s="75"/>
      <c r="I174" s="75"/>
      <c r="J174" s="75"/>
      <c r="K174" s="67"/>
      <c r="L174" s="67"/>
      <c r="M174" s="67"/>
      <c r="N174" s="67"/>
      <c r="O174" s="67"/>
      <c r="P174" s="70"/>
      <c r="Q174" s="70"/>
      <c r="R174" s="70"/>
      <c r="S174" s="70"/>
    </row>
    <row r="175" spans="1:19">
      <c r="A175" s="70"/>
      <c r="B175" s="70"/>
      <c r="C175" s="74"/>
      <c r="D175" s="74"/>
      <c r="E175" s="75"/>
      <c r="F175" s="75"/>
      <c r="G175" s="75"/>
      <c r="H175" s="75"/>
      <c r="I175" s="75"/>
      <c r="J175" s="75"/>
      <c r="K175" s="67"/>
      <c r="L175" s="67"/>
      <c r="M175" s="67"/>
      <c r="N175" s="67"/>
      <c r="O175" s="67"/>
      <c r="P175" s="70"/>
      <c r="Q175" s="70"/>
      <c r="R175" s="70"/>
      <c r="S175" s="70"/>
    </row>
    <row r="176" spans="1:19">
      <c r="A176" s="70"/>
      <c r="B176" s="70"/>
      <c r="C176" s="74"/>
      <c r="D176" s="74"/>
      <c r="E176" s="75"/>
      <c r="F176" s="75"/>
      <c r="G176" s="75"/>
      <c r="H176" s="75"/>
      <c r="I176" s="75"/>
      <c r="J176" s="75"/>
      <c r="K176" s="67"/>
      <c r="L176" s="67"/>
      <c r="M176" s="67"/>
      <c r="N176" s="67"/>
      <c r="O176" s="67"/>
      <c r="P176" s="70"/>
      <c r="Q176" s="70"/>
      <c r="R176" s="70"/>
      <c r="S176" s="70"/>
    </row>
    <row r="177" spans="1:19">
      <c r="A177" s="70"/>
      <c r="B177" s="70"/>
      <c r="C177" s="74"/>
      <c r="D177" s="74"/>
      <c r="E177" s="75"/>
      <c r="F177" s="75"/>
      <c r="G177" s="75"/>
      <c r="H177" s="75"/>
      <c r="I177" s="75"/>
      <c r="J177" s="75"/>
      <c r="K177" s="67"/>
      <c r="L177" s="67"/>
      <c r="M177" s="67"/>
      <c r="N177" s="67"/>
      <c r="O177" s="67"/>
      <c r="P177" s="70"/>
      <c r="Q177" s="70"/>
      <c r="R177" s="70"/>
      <c r="S177" s="70"/>
    </row>
    <row r="178" spans="1:19">
      <c r="A178" s="70"/>
      <c r="B178" s="70"/>
      <c r="C178" s="74"/>
      <c r="D178" s="74"/>
      <c r="E178" s="75"/>
      <c r="F178" s="75"/>
      <c r="G178" s="75"/>
      <c r="H178" s="75"/>
      <c r="I178" s="75"/>
      <c r="J178" s="75"/>
      <c r="K178" s="67"/>
      <c r="L178" s="67"/>
      <c r="M178" s="67"/>
      <c r="N178" s="67"/>
      <c r="O178" s="67"/>
      <c r="P178" s="70"/>
      <c r="Q178" s="70"/>
      <c r="R178" s="70"/>
      <c r="S178" s="70"/>
    </row>
    <row r="179" spans="1:19">
      <c r="A179" s="70"/>
      <c r="B179" s="70"/>
      <c r="C179" s="74"/>
      <c r="D179" s="74"/>
      <c r="E179" s="75"/>
      <c r="F179" s="75"/>
      <c r="G179" s="75"/>
      <c r="H179" s="75"/>
      <c r="I179" s="75"/>
      <c r="J179" s="75"/>
      <c r="K179" s="67"/>
      <c r="L179" s="67"/>
      <c r="M179" s="67"/>
      <c r="N179" s="67"/>
      <c r="O179" s="67"/>
      <c r="P179" s="70"/>
      <c r="Q179" s="70"/>
      <c r="R179" s="70"/>
      <c r="S179" s="70"/>
    </row>
    <row r="180" spans="1:19">
      <c r="A180" s="70"/>
      <c r="B180" s="70"/>
      <c r="C180" s="74"/>
      <c r="D180" s="74"/>
      <c r="E180" s="75"/>
      <c r="F180" s="75"/>
      <c r="G180" s="75"/>
      <c r="H180" s="75"/>
      <c r="I180" s="75"/>
      <c r="J180" s="75"/>
      <c r="K180" s="67"/>
      <c r="L180" s="67"/>
      <c r="M180" s="67"/>
      <c r="N180" s="67"/>
      <c r="O180" s="67"/>
      <c r="P180" s="70"/>
      <c r="Q180" s="70"/>
      <c r="R180" s="70"/>
      <c r="S180" s="70"/>
    </row>
    <row r="181" spans="1:19">
      <c r="A181" s="70"/>
      <c r="B181" s="70"/>
      <c r="C181" s="74"/>
      <c r="D181" s="74"/>
      <c r="E181" s="75"/>
      <c r="F181" s="75"/>
      <c r="G181" s="75"/>
      <c r="H181" s="75"/>
      <c r="I181" s="75"/>
      <c r="J181" s="75"/>
      <c r="K181" s="67"/>
      <c r="L181" s="67"/>
      <c r="M181" s="67"/>
      <c r="N181" s="67"/>
      <c r="O181" s="67"/>
      <c r="P181" s="70"/>
      <c r="Q181" s="70"/>
      <c r="R181" s="70"/>
      <c r="S181" s="70"/>
    </row>
    <row r="182" spans="1:19">
      <c r="A182" s="70"/>
      <c r="B182" s="70"/>
      <c r="C182" s="74"/>
      <c r="D182" s="74"/>
      <c r="E182" s="75"/>
      <c r="F182" s="75"/>
      <c r="G182" s="75"/>
      <c r="H182" s="75"/>
      <c r="I182" s="75"/>
      <c r="J182" s="75"/>
      <c r="K182" s="67"/>
      <c r="L182" s="67"/>
      <c r="M182" s="67"/>
      <c r="N182" s="67"/>
      <c r="O182" s="67"/>
      <c r="P182" s="70"/>
      <c r="Q182" s="70"/>
      <c r="R182" s="70"/>
      <c r="S182" s="70"/>
    </row>
    <row r="183" spans="1:19">
      <c r="A183" s="70"/>
      <c r="B183" s="70"/>
      <c r="C183" s="74"/>
      <c r="D183" s="74"/>
      <c r="E183" s="75"/>
      <c r="F183" s="75"/>
      <c r="G183" s="75"/>
      <c r="H183" s="75"/>
      <c r="I183" s="75"/>
      <c r="J183" s="75"/>
      <c r="K183" s="67"/>
      <c r="L183" s="67"/>
      <c r="M183" s="67"/>
      <c r="N183" s="67"/>
      <c r="O183" s="67"/>
      <c r="P183" s="70"/>
      <c r="Q183" s="70"/>
      <c r="R183" s="70"/>
      <c r="S183" s="70"/>
    </row>
    <row r="184" spans="1:19">
      <c r="A184" s="70"/>
      <c r="B184" s="70"/>
      <c r="C184" s="74"/>
      <c r="D184" s="74"/>
      <c r="E184" s="75"/>
      <c r="F184" s="75"/>
      <c r="G184" s="75"/>
      <c r="H184" s="75"/>
      <c r="I184" s="75"/>
      <c r="J184" s="75"/>
      <c r="K184" s="67"/>
      <c r="L184" s="67"/>
      <c r="M184" s="67"/>
      <c r="N184" s="67"/>
      <c r="O184" s="67"/>
      <c r="P184" s="70"/>
      <c r="Q184" s="70"/>
      <c r="R184" s="70"/>
      <c r="S184" s="70"/>
    </row>
    <row r="185" spans="1:19">
      <c r="A185" s="70"/>
      <c r="B185" s="70"/>
      <c r="C185" s="74"/>
      <c r="D185" s="74"/>
      <c r="E185" s="75"/>
      <c r="F185" s="75"/>
      <c r="G185" s="75"/>
      <c r="H185" s="75"/>
      <c r="I185" s="75"/>
      <c r="J185" s="75"/>
      <c r="K185" s="67"/>
      <c r="L185" s="67"/>
      <c r="M185" s="67"/>
      <c r="N185" s="67"/>
      <c r="O185" s="67"/>
      <c r="P185" s="70"/>
      <c r="Q185" s="70"/>
      <c r="R185" s="70"/>
      <c r="S185" s="70"/>
    </row>
    <row r="186" spans="1:19">
      <c r="A186" s="70"/>
      <c r="B186" s="70"/>
      <c r="C186" s="74"/>
      <c r="D186" s="74"/>
      <c r="E186" s="75"/>
      <c r="F186" s="75"/>
      <c r="G186" s="75"/>
      <c r="H186" s="75"/>
      <c r="I186" s="75"/>
      <c r="J186" s="75"/>
      <c r="K186" s="67"/>
      <c r="L186" s="67"/>
      <c r="M186" s="67"/>
      <c r="N186" s="67"/>
      <c r="O186" s="67"/>
      <c r="P186" s="70"/>
      <c r="Q186" s="70"/>
      <c r="R186" s="70"/>
      <c r="S186" s="70"/>
    </row>
    <row r="187" spans="1:19">
      <c r="A187" s="70"/>
      <c r="B187" s="70"/>
      <c r="C187" s="74"/>
      <c r="D187" s="74"/>
      <c r="E187" s="75"/>
      <c r="F187" s="75"/>
      <c r="G187" s="75"/>
      <c r="H187" s="75"/>
      <c r="I187" s="75"/>
      <c r="J187" s="75"/>
      <c r="K187" s="67"/>
      <c r="L187" s="67"/>
      <c r="M187" s="67"/>
      <c r="N187" s="67"/>
      <c r="O187" s="67"/>
      <c r="P187" s="70"/>
      <c r="Q187" s="70"/>
      <c r="R187" s="70"/>
      <c r="S187" s="70"/>
    </row>
    <row r="188" spans="1:19">
      <c r="A188" s="70"/>
      <c r="B188" s="70"/>
      <c r="C188" s="74"/>
      <c r="D188" s="74"/>
      <c r="E188" s="75"/>
      <c r="F188" s="75"/>
      <c r="G188" s="75"/>
      <c r="H188" s="75"/>
      <c r="I188" s="75"/>
      <c r="J188" s="75"/>
      <c r="K188" s="67"/>
      <c r="L188" s="67"/>
      <c r="M188" s="67"/>
      <c r="N188" s="67"/>
      <c r="O188" s="67"/>
      <c r="P188" s="70"/>
      <c r="Q188" s="70"/>
      <c r="R188" s="70"/>
      <c r="S188" s="70"/>
    </row>
    <row r="189" spans="1:19">
      <c r="A189" s="70"/>
      <c r="B189" s="70"/>
      <c r="C189" s="74"/>
      <c r="D189" s="74"/>
      <c r="E189" s="75"/>
      <c r="F189" s="75"/>
      <c r="G189" s="75"/>
      <c r="H189" s="75"/>
      <c r="I189" s="75"/>
      <c r="J189" s="75"/>
      <c r="K189" s="67"/>
      <c r="L189" s="67"/>
      <c r="M189" s="67"/>
      <c r="N189" s="67"/>
      <c r="O189" s="67"/>
      <c r="P189" s="70"/>
      <c r="Q189" s="70"/>
      <c r="R189" s="70"/>
      <c r="S189" s="70"/>
    </row>
  </sheetData>
  <mergeCells count="17">
    <mergeCell ref="P13:P14"/>
    <mergeCell ref="Q13:Q14"/>
    <mergeCell ref="P3:Q4"/>
    <mergeCell ref="P6:Q6"/>
    <mergeCell ref="P7:Q8"/>
    <mergeCell ref="P10:Q10"/>
    <mergeCell ref="P12:Q12"/>
    <mergeCell ref="P15:Q15"/>
    <mergeCell ref="P16:Q16"/>
    <mergeCell ref="P19:Q19"/>
    <mergeCell ref="B33:N33"/>
    <mergeCell ref="P46:Q46"/>
    <mergeCell ref="P35:Q37"/>
    <mergeCell ref="P38:Q41"/>
    <mergeCell ref="P42:Q43"/>
    <mergeCell ref="P44:Q44"/>
    <mergeCell ref="P45:Q45"/>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6"/>
  <sheetViews>
    <sheetView showGridLines="0" topLeftCell="C1" workbookViewId="0">
      <selection activeCell="D7" sqref="D7"/>
    </sheetView>
  </sheetViews>
  <sheetFormatPr baseColWidth="10" defaultColWidth="10.7109375" defaultRowHeight="15"/>
  <cols>
    <col min="1" max="1" width="5" customWidth="1"/>
    <col min="2" max="2" width="5.28515625" customWidth="1"/>
    <col min="3" max="3" width="42.28515625" customWidth="1"/>
    <col min="4" max="4" width="16.5703125" bestFit="1" customWidth="1"/>
    <col min="5" max="5" width="14.42578125" customWidth="1"/>
    <col min="6" max="6" width="18.85546875" bestFit="1" customWidth="1"/>
    <col min="7" max="7" width="6.42578125" customWidth="1"/>
    <col min="9" max="9" width="16.140625" bestFit="1" customWidth="1"/>
  </cols>
  <sheetData>
    <row r="1" spans="2:13" ht="31.5">
      <c r="C1" s="417" t="s">
        <v>131</v>
      </c>
      <c r="D1" s="417"/>
      <c r="E1" s="417"/>
      <c r="F1" s="417"/>
      <c r="G1" s="417"/>
      <c r="H1" s="417"/>
      <c r="I1" s="417"/>
      <c r="J1" s="417"/>
      <c r="K1" s="417"/>
      <c r="L1" s="417"/>
      <c r="M1" s="417"/>
    </row>
    <row r="2" spans="2:13" ht="15.75" thickBot="1"/>
    <row r="3" spans="2:13" ht="21">
      <c r="B3" s="133"/>
      <c r="C3" s="418" t="s">
        <v>97</v>
      </c>
      <c r="D3" s="418"/>
      <c r="E3" s="418"/>
      <c r="F3" s="418"/>
      <c r="G3" s="134"/>
    </row>
    <row r="4" spans="2:13" ht="15.75" thickBot="1">
      <c r="B4" s="135"/>
      <c r="C4" s="2"/>
      <c r="D4" s="2"/>
      <c r="E4" s="2"/>
      <c r="F4" s="2"/>
      <c r="G4" s="136"/>
    </row>
    <row r="5" spans="2:13">
      <c r="B5" s="135"/>
      <c r="C5" s="92" t="s">
        <v>31</v>
      </c>
      <c r="D5" s="83">
        <f>Coriolis!D10</f>
        <v>250</v>
      </c>
      <c r="E5" s="137"/>
      <c r="F5" s="137"/>
      <c r="G5" s="136"/>
      <c r="I5" s="2"/>
      <c r="J5" s="2"/>
    </row>
    <row r="6" spans="2:13" ht="15.75" thickBot="1">
      <c r="B6" s="135"/>
      <c r="C6" s="89" t="s">
        <v>141</v>
      </c>
      <c r="D6" s="207">
        <v>6.34</v>
      </c>
      <c r="E6" s="137"/>
      <c r="F6" s="137"/>
      <c r="G6" s="136"/>
      <c r="I6" s="2"/>
      <c r="J6" s="2"/>
    </row>
    <row r="7" spans="2:13" ht="15.75" thickBot="1">
      <c r="B7" s="135"/>
      <c r="C7" s="137"/>
      <c r="D7" s="137"/>
      <c r="E7" s="137"/>
      <c r="F7" s="137"/>
      <c r="G7" s="136"/>
      <c r="I7" s="2"/>
      <c r="J7" s="2"/>
    </row>
    <row r="8" spans="2:13">
      <c r="B8" s="135"/>
      <c r="C8" s="82"/>
      <c r="D8" s="87" t="s">
        <v>61</v>
      </c>
      <c r="E8" s="87" t="s">
        <v>62</v>
      </c>
      <c r="F8" s="88" t="s">
        <v>63</v>
      </c>
      <c r="G8" s="136"/>
      <c r="I8" s="104"/>
      <c r="J8" s="104"/>
    </row>
    <row r="9" spans="2:13">
      <c r="B9" s="135"/>
      <c r="C9" s="90" t="s">
        <v>142</v>
      </c>
      <c r="D9" s="238">
        <f>(D5*COS(RADIANS(90-D6)))</f>
        <v>27.607049986362757</v>
      </c>
      <c r="E9" s="238">
        <f>D9/60</f>
        <v>0.4601174997727126</v>
      </c>
      <c r="F9" s="239">
        <f>(E9/60)*1000</f>
        <v>7.6686249962118769</v>
      </c>
      <c r="G9" s="136"/>
      <c r="I9" s="2"/>
      <c r="J9" s="2"/>
    </row>
    <row r="10" spans="2:13" ht="15.75" thickBot="1">
      <c r="B10" s="135"/>
      <c r="C10" s="91" t="s">
        <v>143</v>
      </c>
      <c r="D10" s="240">
        <f>(D5*SIN(RADIANS(90-D6)))</f>
        <v>248.47102605947936</v>
      </c>
      <c r="E10" s="240">
        <f>D10/60</f>
        <v>4.1411837676579895</v>
      </c>
      <c r="F10" s="241">
        <f>(E10/60)*1000</f>
        <v>69.019729460966488</v>
      </c>
      <c r="G10" s="136"/>
      <c r="I10" s="2"/>
      <c r="J10" s="2"/>
    </row>
    <row r="11" spans="2:13" ht="15.75" thickBot="1">
      <c r="B11" s="138"/>
      <c r="C11" s="139"/>
      <c r="D11" s="139"/>
      <c r="E11" s="139"/>
      <c r="F11" s="139"/>
      <c r="G11" s="140"/>
    </row>
    <row r="12" spans="2:13" ht="15.75" thickBot="1"/>
    <row r="13" spans="2:13" ht="21">
      <c r="B13" s="133"/>
      <c r="C13" s="418" t="s">
        <v>98</v>
      </c>
      <c r="D13" s="418"/>
      <c r="E13" s="418"/>
      <c r="F13" s="418"/>
      <c r="G13" s="134"/>
    </row>
    <row r="14" spans="2:13" ht="18" customHeight="1" thickBot="1">
      <c r="B14" s="135"/>
      <c r="C14" s="141"/>
      <c r="D14" s="141"/>
      <c r="E14" s="141"/>
      <c r="F14" s="141"/>
      <c r="G14" s="136"/>
    </row>
    <row r="15" spans="2:13">
      <c r="B15" s="135"/>
      <c r="C15" s="82"/>
      <c r="D15" s="88" t="s">
        <v>61</v>
      </c>
      <c r="E15" s="104"/>
      <c r="F15" s="104"/>
      <c r="G15" s="136"/>
    </row>
    <row r="16" spans="2:13">
      <c r="B16" s="135"/>
      <c r="C16" s="90" t="s">
        <v>99</v>
      </c>
      <c r="D16" s="81">
        <v>1485.9</v>
      </c>
      <c r="E16" s="67"/>
      <c r="F16" s="105"/>
      <c r="G16" s="136"/>
    </row>
    <row r="17" spans="2:7" ht="15.75" thickBot="1">
      <c r="B17" s="135"/>
      <c r="C17" s="91" t="s">
        <v>129</v>
      </c>
      <c r="D17" s="85">
        <v>900</v>
      </c>
      <c r="E17" s="67"/>
      <c r="F17" s="67"/>
      <c r="G17" s="136"/>
    </row>
    <row r="18" spans="2:7" ht="15.75" thickBot="1">
      <c r="B18" s="135"/>
      <c r="C18" s="2"/>
      <c r="D18" s="2"/>
      <c r="E18" s="2"/>
      <c r="F18" s="2"/>
      <c r="G18" s="136"/>
    </row>
    <row r="19" spans="2:7">
      <c r="B19" s="135"/>
      <c r="C19" s="228" t="s">
        <v>128</v>
      </c>
      <c r="D19" s="147">
        <f>SQRT(POWER(D16,2)+POWER(D17,2))</f>
        <v>1737.210065018045</v>
      </c>
      <c r="E19" s="2"/>
      <c r="F19" s="2"/>
      <c r="G19" s="136"/>
    </row>
    <row r="20" spans="2:7" ht="15.75" thickBot="1">
      <c r="B20" s="138"/>
      <c r="C20" s="142"/>
      <c r="D20" s="139"/>
      <c r="E20" s="139"/>
      <c r="F20" s="139"/>
      <c r="G20" s="140"/>
    </row>
    <row r="21" spans="2:7" ht="15.75" thickBot="1"/>
    <row r="22" spans="2:7" ht="21">
      <c r="B22" s="133"/>
      <c r="C22" s="418" t="s">
        <v>100</v>
      </c>
      <c r="D22" s="418"/>
      <c r="E22" s="418"/>
      <c r="F22" s="418"/>
      <c r="G22" s="134"/>
    </row>
    <row r="23" spans="2:7">
      <c r="B23" s="135"/>
      <c r="C23" s="2"/>
      <c r="D23" s="2"/>
      <c r="E23" s="2"/>
      <c r="F23" s="2"/>
      <c r="G23" s="136"/>
    </row>
    <row r="24" spans="2:7">
      <c r="B24" s="135"/>
      <c r="C24" s="103" t="s">
        <v>31</v>
      </c>
      <c r="D24" s="97">
        <v>900</v>
      </c>
      <c r="E24" s="2"/>
      <c r="F24" s="2"/>
      <c r="G24" s="136"/>
    </row>
    <row r="25" spans="2:7">
      <c r="B25" s="135"/>
      <c r="C25" s="103" t="s">
        <v>72</v>
      </c>
      <c r="D25" s="97">
        <v>360</v>
      </c>
      <c r="E25" s="137"/>
      <c r="F25" s="137"/>
      <c r="G25" s="136"/>
    </row>
    <row r="26" spans="2:7">
      <c r="B26" s="135"/>
      <c r="C26" s="103" t="s">
        <v>65</v>
      </c>
      <c r="D26" s="97">
        <v>100</v>
      </c>
      <c r="E26" s="146">
        <f>D26*0.54</f>
        <v>54</v>
      </c>
      <c r="F26" s="107" t="s">
        <v>70</v>
      </c>
      <c r="G26" s="136"/>
    </row>
    <row r="27" spans="2:7">
      <c r="B27" s="135"/>
      <c r="C27" s="103" t="s">
        <v>67</v>
      </c>
      <c r="D27" s="96">
        <v>270</v>
      </c>
      <c r="E27" s="137"/>
      <c r="F27" s="137"/>
      <c r="G27" s="136"/>
    </row>
    <row r="28" spans="2:7">
      <c r="B28" s="135"/>
      <c r="C28" s="106"/>
      <c r="D28" s="137"/>
      <c r="E28" s="137"/>
      <c r="F28" s="137"/>
      <c r="G28" s="136"/>
    </row>
    <row r="29" spans="2:7">
      <c r="B29" s="135"/>
      <c r="C29" s="106"/>
      <c r="D29" s="103" t="s">
        <v>61</v>
      </c>
      <c r="E29" s="104"/>
      <c r="F29" s="104"/>
      <c r="G29" s="136"/>
    </row>
    <row r="30" spans="2:7">
      <c r="B30" s="135"/>
      <c r="C30" s="103" t="s">
        <v>69</v>
      </c>
      <c r="D30" s="93">
        <f>D26 * COS(RADIANS(D27 - D25))</f>
        <v>6.1232339957367661E-15</v>
      </c>
      <c r="E30" s="67"/>
      <c r="F30" s="105"/>
      <c r="G30" s="136"/>
    </row>
    <row r="31" spans="2:7">
      <c r="B31" s="135"/>
      <c r="C31" s="103" t="s">
        <v>66</v>
      </c>
      <c r="D31" s="93">
        <f>D26 * SIN(RADIANS(D27 - D25))</f>
        <v>-100</v>
      </c>
      <c r="E31" s="67"/>
      <c r="F31" s="67"/>
      <c r="G31" s="136"/>
    </row>
    <row r="32" spans="2:7">
      <c r="B32" s="135"/>
      <c r="C32" s="143"/>
      <c r="D32" s="2"/>
      <c r="E32" s="73"/>
      <c r="F32" s="73"/>
      <c r="G32" s="136"/>
    </row>
    <row r="33" spans="2:7">
      <c r="B33" s="135"/>
      <c r="C33" s="144" t="s">
        <v>68</v>
      </c>
      <c r="D33" s="202">
        <f>DEGREES((ATAN(D31/D24)))</f>
        <v>-6.3401917459099089</v>
      </c>
      <c r="E33" s="2"/>
      <c r="F33" s="2"/>
      <c r="G33" s="136"/>
    </row>
    <row r="34" spans="2:7">
      <c r="B34" s="135"/>
      <c r="C34" s="143"/>
      <c r="D34" s="2"/>
      <c r="E34" s="2"/>
      <c r="F34" s="2"/>
      <c r="G34" s="136"/>
    </row>
    <row r="35" spans="2:7">
      <c r="B35" s="135"/>
      <c r="C35" s="103" t="s">
        <v>71</v>
      </c>
      <c r="D35" s="145">
        <f>D25+D33</f>
        <v>353.65980825409008</v>
      </c>
      <c r="E35" s="2"/>
      <c r="F35" s="2"/>
      <c r="G35" s="136"/>
    </row>
    <row r="36" spans="2:7" ht="15.75" thickBot="1">
      <c r="B36" s="138"/>
      <c r="C36" s="139"/>
      <c r="D36" s="139"/>
      <c r="E36" s="139"/>
      <c r="F36" s="139"/>
      <c r="G36" s="140"/>
    </row>
  </sheetData>
  <mergeCells count="4">
    <mergeCell ref="C1:M1"/>
    <mergeCell ref="C3:F3"/>
    <mergeCell ref="C13:F13"/>
    <mergeCell ref="C22:F22"/>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18"/>
  <sheetViews>
    <sheetView showGridLines="0" workbookViewId="0">
      <selection activeCell="M1" sqref="M1"/>
    </sheetView>
  </sheetViews>
  <sheetFormatPr baseColWidth="10" defaultColWidth="10.7109375" defaultRowHeight="15"/>
  <cols>
    <col min="1" max="1" width="25.28515625" bestFit="1" customWidth="1"/>
    <col min="2" max="2" width="19.5703125" bestFit="1" customWidth="1"/>
    <col min="3" max="3" width="27.140625" style="125" customWidth="1"/>
    <col min="4" max="4" width="26.140625" style="95" customWidth="1"/>
    <col min="6" max="6" width="18.140625" customWidth="1"/>
  </cols>
  <sheetData>
    <row r="1" spans="1:6" ht="54" customHeight="1" thickBot="1">
      <c r="A1" s="420" t="s">
        <v>149</v>
      </c>
      <c r="B1" s="420"/>
      <c r="C1" s="420"/>
      <c r="D1" s="420"/>
      <c r="E1" s="421"/>
      <c r="F1" s="422"/>
    </row>
    <row r="2" spans="1:6" ht="15.75" thickBot="1"/>
    <row r="3" spans="1:6" ht="21.75" thickBot="1">
      <c r="A3" s="333" t="s">
        <v>31</v>
      </c>
      <c r="B3" s="332">
        <f>Coriolis!D10</f>
        <v>250</v>
      </c>
    </row>
    <row r="5" spans="1:6" ht="67.5" customHeight="1">
      <c r="B5" s="99" t="s">
        <v>34</v>
      </c>
      <c r="C5" s="123" t="s">
        <v>64</v>
      </c>
      <c r="D5" s="123" t="s">
        <v>153</v>
      </c>
    </row>
    <row r="6" spans="1:6">
      <c r="B6" s="96">
        <v>0</v>
      </c>
      <c r="C6" s="127"/>
      <c r="D6" s="124"/>
    </row>
    <row r="7" spans="1:6" ht="15" customHeight="1">
      <c r="B7" s="328">
        <v>1</v>
      </c>
      <c r="C7" s="331">
        <f>'VELOCIDAD TANGENCIAL'!F5</f>
        <v>7.0553615382020027E-2</v>
      </c>
      <c r="D7" s="129">
        <f>(C7)/'Angulo Banqueo Bien Calculado'!M$13</f>
        <v>5.8213866675180442E-2</v>
      </c>
    </row>
    <row r="8" spans="1:6" ht="15" customHeight="1">
      <c r="B8" s="328">
        <v>2</v>
      </c>
      <c r="C8" s="331">
        <f>'VELOCIDAD TANGENCIAL'!F6</f>
        <v>0.21163935483154245</v>
      </c>
      <c r="D8" s="129">
        <f>(C8)/'Angulo Banqueo Bien Calculado'!M$13</f>
        <v>0.17462386751798337</v>
      </c>
    </row>
    <row r="9" spans="1:6" ht="18.75" customHeight="1">
      <c r="B9" s="328">
        <v>3</v>
      </c>
      <c r="C9" s="331">
        <f>'VELOCIDAD TANGENCIAL'!F7</f>
        <v>0.35266062688328426</v>
      </c>
      <c r="D9" s="129">
        <f>(C9)/'Angulo Banqueo Bien Calculado'!M$13</f>
        <v>0.2909806762390364</v>
      </c>
    </row>
    <row r="10" spans="1:6" ht="15" customHeight="1">
      <c r="B10" s="328">
        <v>4</v>
      </c>
      <c r="C10" s="331">
        <f>'VELOCIDAD TANGENCIAL'!F8</f>
        <v>0.49357447509186786</v>
      </c>
      <c r="D10" s="129">
        <f>(C10)/'Angulo Banqueo Bien Calculado'!M$13</f>
        <v>0.40724884942738865</v>
      </c>
    </row>
    <row r="11" spans="1:6" ht="15" customHeight="1">
      <c r="B11" s="328">
        <v>5</v>
      </c>
      <c r="C11" s="331">
        <f>'VELOCIDAD TANGENCIAL'!F9</f>
        <v>0.63433797573382988</v>
      </c>
      <c r="D11" s="129">
        <f>(C11)/'Angulo Banqueo Bien Calculado'!M$13</f>
        <v>0.52339297067097734</v>
      </c>
    </row>
    <row r="12" spans="1:6" ht="15" customHeight="1">
      <c r="B12" s="328">
        <v>6</v>
      </c>
      <c r="C12" s="331">
        <f>'VELOCIDAD TANGENCIAL'!F10</f>
        <v>0.77490825088356519</v>
      </c>
      <c r="D12" s="129">
        <f>(C12)/'Angulo Banqueo Bien Calculado'!M$13</f>
        <v>0.63937766134560325</v>
      </c>
    </row>
    <row r="13" spans="1:6" ht="15" customHeight="1">
      <c r="B13" s="328">
        <v>7</v>
      </c>
      <c r="C13" s="331">
        <f>'VELOCIDAD TANGENCIAL'!F11</f>
        <v>0.91524248147329168</v>
      </c>
      <c r="D13" s="129">
        <f>(C13)/'Angulo Banqueo Bien Calculado'!M$13</f>
        <v>0.75516759139072276</v>
      </c>
    </row>
    <row r="14" spans="1:6" ht="15" customHeight="1">
      <c r="B14" s="328">
        <v>8</v>
      </c>
      <c r="C14" s="331">
        <f>'VELOCIDAD TANGENCIAL'!F12</f>
        <v>1.0552979203369734</v>
      </c>
      <c r="D14" s="129">
        <f>(C14)/'Angulo Banqueo Bien Calculado'!M$13</f>
        <v>0.87072749007200312</v>
      </c>
    </row>
    <row r="15" spans="1:6" ht="15" customHeight="1">
      <c r="B15" s="328">
        <v>9</v>
      </c>
      <c r="C15" s="331">
        <f>'VELOCIDAD TANGENCIAL'!F13</f>
        <v>1.1950319052312528</v>
      </c>
      <c r="D15" s="129">
        <f>(C15)/'Angulo Banqueo Bien Calculado'!M$13</f>
        <v>0.98602215672490789</v>
      </c>
    </row>
    <row r="16" spans="1:6" ht="15" customHeight="1">
      <c r="B16" s="328">
        <v>10</v>
      </c>
      <c r="C16" s="331">
        <f>'VELOCIDAD TANGENCIAL'!F14</f>
        <v>1.3344018718308033</v>
      </c>
      <c r="D16" s="129">
        <f>(C16)/'Angulo Banqueo Bien Calculado'!M$13</f>
        <v>1.1010164714771775</v>
      </c>
    </row>
    <row r="17" spans="2:4" ht="15" customHeight="1">
      <c r="B17" s="328">
        <v>11</v>
      </c>
      <c r="C17" s="331">
        <f>'VELOCIDAD TANGENCIAL'!F15</f>
        <v>1.4733653666933024</v>
      </c>
      <c r="D17" s="129">
        <f>(C17)/'Angulo Banqueo Bien Calculado'!M$13</f>
        <v>1.2156754059462425</v>
      </c>
    </row>
    <row r="18" spans="2:4" ht="15" customHeight="1">
      <c r="B18" s="328">
        <v>12</v>
      </c>
      <c r="C18" s="331">
        <f>'VELOCIDAD TANGENCIAL'!F16</f>
        <v>1.6118800601924477</v>
      </c>
      <c r="D18" s="129">
        <f>(C18)/'Angulo Banqueo Bien Calculado'!M$13</f>
        <v>1.3299640339102692</v>
      </c>
    </row>
    <row r="19" spans="2:4" ht="15" customHeight="1">
      <c r="B19" s="328">
        <v>13</v>
      </c>
      <c r="C19" s="331">
        <f>'VELOCIDAD TANGENCIAL'!F17</f>
        <v>1.7499037594106743</v>
      </c>
      <c r="D19" s="129">
        <f>(C19)/'Angulo Banqueo Bien Calculado'!M$13</f>
        <v>1.4438475419459564</v>
      </c>
    </row>
    <row r="20" spans="2:4" ht="15" customHeight="1">
      <c r="B20" s="328">
        <v>14</v>
      </c>
      <c r="C20" s="331">
        <f>'VELOCIDAD TANGENCIAL'!F18</f>
        <v>1.8873944209920206</v>
      </c>
      <c r="D20" s="129">
        <f>(C20)/'Angulo Banqueo Bien Calculado'!M$13</f>
        <v>1.5572912400334475</v>
      </c>
    </row>
    <row r="21" spans="2:4" ht="15" customHeight="1">
      <c r="B21" s="328">
        <v>15</v>
      </c>
      <c r="C21" s="331">
        <f>'VELOCIDAD TANGENCIAL'!F19</f>
        <v>2.0243101639490781</v>
      </c>
      <c r="D21" s="129">
        <f>(C21)/'Angulo Banqueo Bien Calculado'!M$13</f>
        <v>1.6702605721233605</v>
      </c>
    </row>
    <row r="22" spans="2:4" ht="15" customHeight="1">
      <c r="B22" s="328">
        <v>16</v>
      </c>
      <c r="C22" s="331">
        <f>'VELOCIDAD TANGENCIAL'!F20</f>
        <v>2.1606092824203591</v>
      </c>
      <c r="D22" s="129">
        <f>(C22)/'Angulo Banqueo Bien Calculado'!M$13</f>
        <v>1.7827211266629059</v>
      </c>
    </row>
    <row r="23" spans="2:4" ht="15" customHeight="1">
      <c r="B23" s="328">
        <v>17</v>
      </c>
      <c r="C23" s="331">
        <f>'VELOCIDAD TANGENCIAL'!F21</f>
        <v>2.2962502583739148</v>
      </c>
      <c r="D23" s="129">
        <f>(C23)/'Angulo Banqueo Bien Calculado'!M$13</f>
        <v>1.8946386470776562</v>
      </c>
    </row>
    <row r="24" spans="2:4" ht="15" customHeight="1">
      <c r="B24" s="328">
        <v>18</v>
      </c>
      <c r="C24" s="331">
        <f>'VELOCIDAD TANGENCIAL'!F22</f>
        <v>2.4311917742543048</v>
      </c>
      <c r="D24" s="129">
        <f>(C24)/'Angulo Banqueo Bien Calculado'!M$13</f>
        <v>2.0059790422065733</v>
      </c>
    </row>
    <row r="25" spans="2:4" ht="15" customHeight="1">
      <c r="B25" s="328">
        <v>19</v>
      </c>
      <c r="C25" s="331">
        <f>'VELOCIDAD TANGENCIAL'!F23</f>
        <v>2.5653927255690534</v>
      </c>
      <c r="D25" s="129">
        <f>(C25)/'Angulo Banqueo Bien Calculado'!M$13</f>
        <v>2.1167083966871103</v>
      </c>
    </row>
    <row r="26" spans="2:4" ht="15" customHeight="1">
      <c r="B26" s="328">
        <v>20</v>
      </c>
      <c r="C26" s="331">
        <f>'VELOCIDAD TANGENCIAL'!F24</f>
        <v>2.6988122334077818</v>
      </c>
      <c r="D26" s="129">
        <f>(C26)/'Angulo Banqueo Bien Calculado'!M$13</f>
        <v>2.2267929812847584</v>
      </c>
    </row>
    <row r="27" spans="2:4" ht="15" customHeight="1">
      <c r="B27" s="328">
        <v>21</v>
      </c>
      <c r="C27" s="331">
        <f>'VELOCIDAD TANGENCIAL'!F25</f>
        <v>2.8314096568966658</v>
      </c>
      <c r="D27" s="129">
        <f>(C27)/'Angulo Banqueo Bien Calculado'!M$13</f>
        <v>2.3361992631692368</v>
      </c>
    </row>
    <row r="28" spans="2:4" ht="15" customHeight="1">
      <c r="B28" s="328">
        <v>22</v>
      </c>
      <c r="C28" s="331">
        <f>'VELOCIDAD TANGENCIAL'!F26</f>
        <v>2.9631446055750783</v>
      </c>
      <c r="D28" s="129">
        <f>(C28)/'Angulo Banqueo Bien Calculado'!M$13</f>
        <v>2.4448939161264707</v>
      </c>
    </row>
    <row r="29" spans="2:4" ht="15" customHeight="1">
      <c r="B29" s="328">
        <v>23</v>
      </c>
      <c r="C29" s="331">
        <f>'VELOCIDAD TANGENCIAL'!F27</f>
        <v>3.0939769517023779</v>
      </c>
      <c r="D29" s="129">
        <f>(C29)/'Angulo Banqueo Bien Calculado'!M$13</f>
        <v>2.5528438307129404</v>
      </c>
    </row>
    <row r="30" spans="2:4" ht="15" customHeight="1">
      <c r="B30" s="328">
        <v>24</v>
      </c>
      <c r="C30" s="331">
        <f>'VELOCIDAD TANGENCIAL'!F28</f>
        <v>3.2238668424779844</v>
      </c>
      <c r="D30" s="129">
        <f>(C30)/'Angulo Banqueo Bien Calculado'!M$13</f>
        <v>2.6600161243384752</v>
      </c>
    </row>
    <row r="31" spans="2:4" ht="15" customHeight="1">
      <c r="B31" s="328">
        <v>25</v>
      </c>
      <c r="C31" s="331">
        <f>'VELOCIDAD TANGENCIAL'!F29</f>
        <v>3.3527747121830647</v>
      </c>
      <c r="D31" s="129">
        <f>(C31)/'Angulo Banqueo Bien Calculado'!M$13</f>
        <v>2.7663781512843753</v>
      </c>
    </row>
    <row r="32" spans="2:4" ht="15" customHeight="1">
      <c r="B32" s="328">
        <v>26</v>
      </c>
      <c r="C32" s="331">
        <f>'VELOCIDAD TANGENCIAL'!F30</f>
        <v>3.4806612942318478</v>
      </c>
      <c r="D32" s="129">
        <f>(C32)/'Angulo Banqueo Bien Calculado'!M$13</f>
        <v>2.8718975126469628</v>
      </c>
    </row>
    <row r="33" spans="2:4" ht="15" customHeight="1">
      <c r="B33" s="328">
        <v>27</v>
      </c>
      <c r="C33" s="331">
        <f>'VELOCIDAD TANGENCIAL'!F31</f>
        <v>3.607487633132425</v>
      </c>
      <c r="D33" s="129">
        <f>(C33)/'Angulo Banqueo Bien Calculado'!M$13</f>
        <v>2.9765420662064526</v>
      </c>
    </row>
    <row r="34" spans="2:4" ht="15" customHeight="1">
      <c r="B34" s="328">
        <v>28</v>
      </c>
      <c r="C34" s="331">
        <f>'VELOCIDAD TANGENCIAL'!F32</f>
        <v>3.7332150963534461</v>
      </c>
      <c r="D34" s="129">
        <f>(C34)/'Angulo Banqueo Bien Calculado'!M$13</f>
        <v>3.0802799362181768</v>
      </c>
    </row>
    <row r="35" spans="2:4" ht="15" customHeight="1">
      <c r="B35" s="328">
        <v>29</v>
      </c>
      <c r="C35" s="331">
        <f>'VELOCIDAD TANGENCIAL'!F33</f>
        <v>3.8578053860917154</v>
      </c>
      <c r="D35" s="129">
        <f>(C35)/'Angulo Banqueo Bien Calculado'!M$13</f>
        <v>3.1830795231220401</v>
      </c>
    </row>
    <row r="36" spans="2:4" ht="15" customHeight="1">
      <c r="B36" s="328">
        <v>30</v>
      </c>
      <c r="C36" s="331">
        <f>'VELOCIDAD TANGENCIAL'!F34</f>
        <v>3.9812205509377918</v>
      </c>
      <c r="D36" s="129">
        <f>(C36)/'Angulo Banqueo Bien Calculado'!M$13</f>
        <v>3.2849095131678205</v>
      </c>
    </row>
    <row r="37" spans="2:4" ht="15" customHeight="1">
      <c r="B37" s="328">
        <v>31</v>
      </c>
      <c r="C37" s="331">
        <f>'VELOCIDAD TANGENCIAL'!F35</f>
        <v>4.1034229974373675</v>
      </c>
      <c r="D37" s="129">
        <f>(C37)/'Angulo Banqueo Bien Calculado'!M$13</f>
        <v>3.3857388879544748</v>
      </c>
    </row>
    <row r="38" spans="2:4" ht="15" customHeight="1">
      <c r="B38" s="328">
        <v>32</v>
      </c>
      <c r="C38" s="331">
        <f>'VELOCIDAD TANGENCIAL'!F36</f>
        <v>4.2243755015409894</v>
      </c>
      <c r="D38" s="129">
        <f>(C38)/'Angulo Banqueo Bien Calculado'!M$13</f>
        <v>3.4855369338773183</v>
      </c>
    </row>
    <row r="39" spans="2:4" ht="15" customHeight="1">
      <c r="B39" s="328">
        <v>33</v>
      </c>
      <c r="C39" s="331">
        <f>'VELOCIDAD TANGENCIAL'!F37</f>
        <v>4.3440412199443781</v>
      </c>
      <c r="D39" s="129">
        <f>(C39)/'Angulo Banqueo Bien Calculado'!M$13</f>
        <v>3.584273251484932</v>
      </c>
    </row>
    <row r="40" spans="2:4" ht="15" customHeight="1">
      <c r="B40" s="328">
        <v>34</v>
      </c>
      <c r="C40" s="331">
        <f>'VELOCIDAD TANGENCIAL'!F38</f>
        <v>4.4623837013106522</v>
      </c>
      <c r="D40" s="129">
        <f>(C40)/'Angulo Banqueo Bien Calculado'!M$13</f>
        <v>3.681917764738635</v>
      </c>
    </row>
    <row r="41" spans="2:4" ht="15" customHeight="1">
      <c r="B41" s="328">
        <v>35</v>
      </c>
      <c r="C41" s="331">
        <f>'VELOCIDAD TANGENCIAL'!F39</f>
        <v>4.5793668973732338</v>
      </c>
      <c r="D41" s="129">
        <f>(C41)/'Angulo Banqueo Bien Calculado'!M$13</f>
        <v>3.7784407301735019</v>
      </c>
    </row>
    <row r="42" spans="2:4" ht="15" customHeight="1">
      <c r="B42" s="328">
        <v>36</v>
      </c>
      <c r="C42" s="331">
        <f>'VELOCIDAD TANGENCIAL'!F40</f>
        <v>4.6949551739176814</v>
      </c>
      <c r="D42" s="129">
        <f>(C42)/'Angulo Banqueo Bien Calculado'!M$13</f>
        <v>3.8738127459594871</v>
      </c>
    </row>
    <row r="43" spans="2:4" ht="15" customHeight="1">
      <c r="B43" s="328">
        <v>37</v>
      </c>
      <c r="C43" s="331">
        <f>'VELOCIDAD TANGENCIAL'!F41</f>
        <v>4.8091133216351842</v>
      </c>
      <c r="D43" s="129">
        <f>(C43)/'Angulo Banqueo Bien Calculado'!M$13</f>
        <v>3.9680047608566551</v>
      </c>
    </row>
    <row r="44" spans="2:4" ht="15" customHeight="1">
      <c r="B44" s="328">
        <v>38</v>
      </c>
      <c r="C44" s="331">
        <f>'VELOCIDAD TANGENCIAL'!F42</f>
        <v>4.9218065668477742</v>
      </c>
      <c r="D44" s="129">
        <f>(C44)/'Angulo Banqueo Bien Calculado'!M$13</f>
        <v>4.0609880830645624</v>
      </c>
    </row>
    <row r="45" spans="2:4" ht="15" customHeight="1">
      <c r="B45" s="328">
        <v>39</v>
      </c>
      <c r="C45" s="331">
        <f>'VELOCIDAD TANGENCIAL'!F43</f>
        <v>5.0330005821016099</v>
      </c>
      <c r="D45" s="129">
        <f>(C45)/'Angulo Banqueo Bien Calculado'!M$13</f>
        <v>4.1527343889627906</v>
      </c>
    </row>
    <row r="46" spans="2:4" ht="15" customHeight="1">
      <c r="B46" s="328">
        <v>40</v>
      </c>
      <c r="C46" s="331">
        <f>'VELOCIDAD TANGENCIAL'!F44</f>
        <v>5.1426614966223694</v>
      </c>
      <c r="D46" s="129">
        <f>(C46)/'Angulo Banqueo Bien Calculado'!M$13</f>
        <v>4.2432157317377026</v>
      </c>
    </row>
    <row r="47" spans="2:4" ht="15" customHeight="1">
      <c r="B47" s="328">
        <v>41</v>
      </c>
      <c r="C47" s="331">
        <f>'VELOCIDAD TANGENCIAL'!F45</f>
        <v>5.2507559066331551</v>
      </c>
      <c r="D47" s="129">
        <f>(C47)/'Angulo Banqueo Bien Calculado'!M$13</f>
        <v>4.3324045498957551</v>
      </c>
    </row>
    <row r="48" spans="2:4" ht="15" customHeight="1">
      <c r="B48" s="328">
        <v>42</v>
      </c>
      <c r="C48" s="331">
        <f>'VELOCIDAD TANGENCIAL'!F46</f>
        <v>5.3572508855295888</v>
      </c>
      <c r="D48" s="129">
        <f>(C48)/'Angulo Banqueo Bien Calculado'!M$13</f>
        <v>4.4202736756589838</v>
      </c>
    </row>
    <row r="49" spans="2:4" ht="15" customHeight="1">
      <c r="B49" s="328">
        <v>43</v>
      </c>
      <c r="C49" s="331">
        <f>'VELOCIDAD TANGENCIAL'!F47</f>
        <v>5.4621139939093961</v>
      </c>
      <c r="D49" s="129">
        <f>(C49)/'Angulo Banqueo Bien Calculado'!M$13</f>
        <v>4.5067963432404206</v>
      </c>
    </row>
    <row r="50" spans="2:4" ht="15" customHeight="1">
      <c r="B50" s="328">
        <v>44</v>
      </c>
      <c r="C50" s="331">
        <f>'VELOCIDAD TANGENCIAL'!F48</f>
        <v>5.5653132894539992</v>
      </c>
      <c r="D50" s="129">
        <f>(C50)/'Angulo Banqueo Bien Calculado'!M$13</f>
        <v>4.5919461969974131</v>
      </c>
    </row>
    <row r="51" spans="2:4" ht="15" customHeight="1">
      <c r="B51" s="328">
        <v>45</v>
      </c>
      <c r="C51" s="331">
        <f>'VELOCIDAD TANGENCIAL'!F49</f>
        <v>5.6668173366582808</v>
      </c>
      <c r="D51" s="129">
        <f>(C51)/'Angulo Banqueo Bien Calculado'!M$13</f>
        <v>4.6756972994596566</v>
      </c>
    </row>
    <row r="52" spans="2:4" ht="15" customHeight="1">
      <c r="B52" s="328">
        <v>46</v>
      </c>
      <c r="C52" s="331">
        <f>'VELOCIDAD TANGENCIAL'!F50</f>
        <v>5.766595216406043</v>
      </c>
      <c r="D52" s="129">
        <f>(C52)/'Angulo Banqueo Bien Calculado'!M$13</f>
        <v>4.7580241392299207</v>
      </c>
    </row>
    <row r="53" spans="2:4" ht="15" customHeight="1">
      <c r="B53" s="328">
        <v>47</v>
      </c>
      <c r="C53" s="331">
        <f>'VELOCIDAD TANGENCIAL'!F51</f>
        <v>5.8646165353886524</v>
      </c>
      <c r="D53" s="129">
        <f>(C53)/'Angulo Banqueo Bien Calculado'!M$13</f>
        <v>4.8389016387553827</v>
      </c>
    </row>
    <row r="54" spans="2:4" ht="15" customHeight="1">
      <c r="B54" s="328">
        <v>48</v>
      </c>
      <c r="C54" s="331">
        <f>'VELOCIDAD TANGENCIAL'!F52</f>
        <v>5.9608514353627449</v>
      </c>
      <c r="D54" s="129">
        <f>(C54)/'Angulo Banqueo Bien Calculado'!M$13</f>
        <v>4.9183051619661695</v>
      </c>
    </row>
    <row r="55" spans="2:4" ht="15" customHeight="1">
      <c r="B55" s="328">
        <v>49</v>
      </c>
      <c r="C55" s="331">
        <f>'VELOCIDAD TANGENCIAL'!F53</f>
        <v>6.0552706022456784</v>
      </c>
      <c r="D55" s="129">
        <f>(C55)/'Angulo Banqueo Bien Calculado'!M$13</f>
        <v>4.9962105217800259</v>
      </c>
    </row>
    <row r="56" spans="2:4" ht="15" customHeight="1">
      <c r="B56" s="328">
        <v>50</v>
      </c>
      <c r="C56" s="331">
        <f>'VELOCIDAD TANGENCIAL'!F54</f>
        <v>6.1478452750442463</v>
      </c>
      <c r="D56" s="129">
        <f>(C56)/'Angulo Banqueo Bien Calculado'!M$13</f>
        <v>5.0725939874694062</v>
      </c>
    </row>
    <row r="57" spans="2:4" ht="15" customHeight="1">
      <c r="B57" s="328">
        <v>51</v>
      </c>
      <c r="C57" s="331">
        <f>'VELOCIDAD TANGENCIAL'!F55</f>
        <v>6.2385472546166438</v>
      </c>
      <c r="D57" s="129">
        <f>(C57)/'Angulo Banqueo Bien Calculado'!M$13</f>
        <v>5.1474322918909836</v>
      </c>
    </row>
    <row r="58" spans="2:4" ht="15" customHeight="1">
      <c r="B58" s="328">
        <v>52</v>
      </c>
      <c r="C58" s="331">
        <f>'VELOCIDAD TANGENCIAL'!F56</f>
        <v>6.3273489122611988</v>
      </c>
      <c r="D58" s="129">
        <f>(C58)/'Angulo Banqueo Bien Calculado'!M$13</f>
        <v>5.2207026385722184</v>
      </c>
    </row>
    <row r="59" spans="2:4" ht="15" customHeight="1">
      <c r="B59" s="328">
        <v>53</v>
      </c>
      <c r="C59" s="331">
        <f>'VELOCIDAD TANGENCIAL'!F57</f>
        <v>6.4142231981325102</v>
      </c>
      <c r="D59" s="129">
        <f>(C59)/'Angulo Banqueo Bien Calculado'!M$13</f>
        <v>5.292382708655528</v>
      </c>
    </row>
    <row r="60" spans="2:4" ht="15" customHeight="1">
      <c r="B60" s="328">
        <v>54</v>
      </c>
      <c r="C60" s="331">
        <f>'VELOCIDAD TANGENCIAL'!F58</f>
        <v>6.4991436494818169</v>
      </c>
      <c r="D60" s="129">
        <f>(C60)/'Angulo Banqueo Bien Calculado'!M$13</f>
        <v>5.3624506676974191</v>
      </c>
    </row>
    <row r="61" spans="2:4" ht="15" customHeight="1">
      <c r="B61" s="328">
        <v>55</v>
      </c>
      <c r="C61" s="331">
        <f>'VELOCIDAD TANGENCIAL'!F59</f>
        <v>6.5820843987167637</v>
      </c>
      <c r="D61" s="129">
        <f>(C61)/'Angulo Banqueo Bien Calculado'!M$13</f>
        <v>5.4308851723186127</v>
      </c>
    </row>
    <row r="62" spans="2:4" ht="15" customHeight="1">
      <c r="B62" s="328">
        <v>56</v>
      </c>
      <c r="C62" s="331">
        <f>'VELOCIDAD TANGENCIAL'!F60</f>
        <v>6.6630201812818592</v>
      </c>
      <c r="D62" s="129">
        <f>(C62)/'Angulo Banqueo Bien Calculado'!M$13</f>
        <v>5.4976653767062187</v>
      </c>
    </row>
    <row r="63" spans="2:4" ht="15" customHeight="1">
      <c r="B63" s="328">
        <v>57</v>
      </c>
      <c r="C63" s="331">
        <f>'VELOCIDAD TANGENCIAL'!F61</f>
        <v>6.7419263433535868</v>
      </c>
      <c r="D63" s="129">
        <f>(C63)/'Angulo Banqueo Bien Calculado'!M$13</f>
        <v>5.5627709389629807</v>
      </c>
    </row>
    <row r="64" spans="2:4" ht="15" customHeight="1">
      <c r="B64" s="328">
        <v>58</v>
      </c>
      <c r="C64" s="331">
        <f>'VELOCIDAD TANGENCIAL'!F62</f>
        <v>6.8187788493506529</v>
      </c>
      <c r="D64" s="129">
        <f>(C64)/'Angulo Banqueo Bien Calculado'!M$13</f>
        <v>5.6261820273039875</v>
      </c>
    </row>
    <row r="65" spans="2:4" ht="15" customHeight="1">
      <c r="B65" s="328">
        <v>59</v>
      </c>
      <c r="C65" s="331">
        <f>'VELOCIDAD TANGENCIAL'!F63</f>
        <v>6.8935542892551718</v>
      </c>
      <c r="D65" s="129">
        <f>(C65)/'Angulo Banqueo Bien Calculado'!M$13</f>
        <v>5.687879326097395</v>
      </c>
    </row>
    <row r="66" spans="2:4" ht="15" customHeight="1">
      <c r="B66" s="328">
        <v>60</v>
      </c>
      <c r="C66" s="331">
        <f>'VELOCIDAD TANGENCIAL'!F64</f>
        <v>6.9662298857436946</v>
      </c>
      <c r="D66" s="129">
        <f>(C66)/'Angulo Banqueo Bien Calculado'!M$13</f>
        <v>5.7478440417482419</v>
      </c>
    </row>
    <row r="67" spans="2:4" ht="15" customHeight="1">
      <c r="B67" s="328">
        <v>61</v>
      </c>
      <c r="C67" s="331">
        <f>'VELOCIDAD TANGENCIAL'!F65</f>
        <v>7.0367835011259352</v>
      </c>
      <c r="D67" s="129">
        <f>(C67)/'Angulo Banqueo Bien Calculado'!M$13</f>
        <v>5.8060579084236048</v>
      </c>
    </row>
    <row r="68" spans="2:4" ht="15" customHeight="1">
      <c r="B68" s="328">
        <v>62</v>
      </c>
      <c r="C68" s="331">
        <f>'VELOCIDAD TANGENCIAL'!F66</f>
        <v>7.1051936440866825</v>
      </c>
      <c r="D68" s="129">
        <f>(C68)/'Angulo Banqueo Bien Calculado'!M$13</f>
        <v>5.8625031936153524</v>
      </c>
    </row>
    <row r="69" spans="2:4" ht="15" customHeight="1">
      <c r="B69" s="328">
        <v>63</v>
      </c>
      <c r="C69" s="331">
        <f>'VELOCIDAD TANGENCIAL'!F67</f>
        <v>7.171439476233906</v>
      </c>
      <c r="D69" s="129">
        <f>(C69)/'Angulo Banqueo Bien Calculado'!M$13</f>
        <v>5.9171627035429983</v>
      </c>
    </row>
    <row r="70" spans="2:4" ht="15" customHeight="1">
      <c r="B70" s="328">
        <v>64</v>
      </c>
      <c r="C70" s="331">
        <f>'VELOCIDAD TANGENCIAL'!F68</f>
        <v>7.2355008184453915</v>
      </c>
      <c r="D70" s="129">
        <f>(C70)/'Angulo Banqueo Bien Calculado'!M$13</f>
        <v>5.9700197883903172</v>
      </c>
    </row>
    <row r="71" spans="2:4" ht="15" customHeight="1">
      <c r="B71" s="328">
        <v>65</v>
      </c>
      <c r="C71" s="331">
        <f>'VELOCIDAD TANGENCIAL'!F69</f>
        <v>7.2973581570157524</v>
      </c>
      <c r="D71" s="129">
        <f>(C71)/'Angulo Banqueo Bien Calculado'!M$13</f>
        <v>6.0210583473772479</v>
      </c>
    </row>
    <row r="72" spans="2:4" ht="15" customHeight="1">
      <c r="B72" s="328">
        <v>66</v>
      </c>
      <c r="C72" s="331">
        <f>'VELOCIDAD TANGENCIAL'!F70</f>
        <v>7.3569926496003291</v>
      </c>
      <c r="D72" s="129">
        <f>(C72)/'Angulo Banqueo Bien Calculado'!M$13</f>
        <v>6.0702628336642155</v>
      </c>
    </row>
    <row r="73" spans="2:4" ht="15" customHeight="1">
      <c r="B73" s="328">
        <v>67</v>
      </c>
      <c r="C73" s="331">
        <f>'VELOCIDAD TANGENCIAL'!F71</f>
        <v>7.4143861309550765</v>
      </c>
      <c r="D73" s="129">
        <f>(C73)/'Angulo Banqueo Bien Calculado'!M$13</f>
        <v>6.1176182590881147</v>
      </c>
    </row>
    <row r="74" spans="2:4" ht="15" customHeight="1">
      <c r="B74" s="328">
        <v>68</v>
      </c>
      <c r="C74" s="331">
        <f>'VELOCIDAD TANGENCIAL'!F72</f>
        <v>7.4695211184695474</v>
      </c>
      <c r="D74" s="129">
        <f>(C74)/'Angulo Banqueo Bien Calculado'!M$13</f>
        <v>6.1631101987275834</v>
      </c>
    </row>
    <row r="75" spans="2:4" ht="15" customHeight="1">
      <c r="B75" s="328">
        <v>69</v>
      </c>
      <c r="C75" s="331">
        <f>'VELOCIDAD TANGENCIAL'!F73</f>
        <v>7.5223808174923574</v>
      </c>
      <c r="D75" s="129">
        <f>(C75)/'Angulo Banqueo Bien Calculado'!M$13</f>
        <v>6.206724795297049</v>
      </c>
    </row>
    <row r="76" spans="2:4" ht="15" customHeight="1">
      <c r="B76" s="328">
        <v>70</v>
      </c>
      <c r="C76" s="331">
        <f>'VELOCIDAD TANGENCIAL'!F74</f>
        <v>7.5729491264474147</v>
      </c>
      <c r="D76" s="129">
        <f>(C76)/'Angulo Banqueo Bien Calculado'!M$13</f>
        <v>6.2484487633681347</v>
      </c>
    </row>
    <row r="77" spans="2:4" ht="15" customHeight="1">
      <c r="B77" s="328">
        <v>71</v>
      </c>
      <c r="C77" s="331">
        <f>'VELOCIDAD TANGENCIAL'!F75</f>
        <v>7.6212106417376742</v>
      </c>
      <c r="D77" s="129">
        <f>(C77)/'Angulo Banqueo Bien Calculado'!M$13</f>
        <v>6.2882693934157521</v>
      </c>
    </row>
    <row r="78" spans="2:4" ht="15" customHeight="1">
      <c r="B78" s="328">
        <v>72</v>
      </c>
      <c r="C78" s="331">
        <f>'VELOCIDAD TANGENCIAL'!F76</f>
        <v>7.667150662438126</v>
      </c>
      <c r="D78" s="129">
        <f>(C78)/'Angulo Banqueo Bien Calculado'!M$13</f>
        <v>6.3261745556902946</v>
      </c>
    </row>
    <row r="79" spans="2:4" ht="15" customHeight="1">
      <c r="B79" s="328">
        <v>73</v>
      </c>
      <c r="C79" s="331">
        <f>'VELOCIDAD TANGENCIAL'!F77</f>
        <v>7.7107551947734185</v>
      </c>
      <c r="D79" s="129">
        <f>(C79)/'Angulo Banqueo Bien Calculado'!M$13</f>
        <v>6.3621527039121251</v>
      </c>
    </row>
    <row r="80" spans="2:4" ht="15" customHeight="1">
      <c r="B80" s="328">
        <v>74</v>
      </c>
      <c r="C80" s="331">
        <f>'VELOCIDAD TANGENCIAL'!F78</f>
        <v>7.7520109563806727</v>
      </c>
      <c r="D80" s="129">
        <f>(C80)/'Angulo Banqueo Bien Calculado'!M$13</f>
        <v>6.3961928787888294</v>
      </c>
    </row>
    <row r="81" spans="2:4" ht="15" customHeight="1">
      <c r="B81" s="328">
        <v>75</v>
      </c>
      <c r="C81" s="331">
        <f>'VELOCIDAD TANGENCIAL'!F79</f>
        <v>7.7909053803551371</v>
      </c>
      <c r="D81" s="129">
        <f>(C81)/'Angulo Banqueo Bien Calculado'!M$13</f>
        <v>6.4282847113532942</v>
      </c>
    </row>
    <row r="82" spans="2:4" ht="15" customHeight="1">
      <c r="B82" s="328">
        <v>76</v>
      </c>
      <c r="C82" s="331">
        <f>'VELOCIDAD TANGENCIAL'!F80</f>
        <v>7.8274266190786079</v>
      </c>
      <c r="D82" s="129">
        <f>(C82)/'Angulo Banqueo Bien Calculado'!M$13</f>
        <v>6.4584184261225355</v>
      </c>
    </row>
    <row r="83" spans="2:4" ht="15" customHeight="1">
      <c r="B83" s="328">
        <v>77</v>
      </c>
      <c r="C83" s="331">
        <f>'VELOCIDAD TANGENCIAL'!F81</f>
        <v>7.861563547827882</v>
      </c>
      <c r="D83" s="129">
        <f>(C83)/'Angulo Banqueo Bien Calculado'!M$13</f>
        <v>6.4865848440750424</v>
      </c>
    </row>
    <row r="84" spans="2:4" ht="15" customHeight="1">
      <c r="B84" s="328">
        <v>78</v>
      </c>
      <c r="C84" s="331">
        <f>'VELOCIDAD TANGENCIAL'!F82</f>
        <v>7.8933057681637004</v>
      </c>
      <c r="D84" s="129">
        <f>(C84)/'Angulo Banqueo Bien Calculado'!M$13</f>
        <v>6.5127753854469939</v>
      </c>
    </row>
    <row r="85" spans="2:4" ht="15" customHeight="1">
      <c r="B85" s="328">
        <v>79</v>
      </c>
      <c r="C85" s="331">
        <f>'VELOCIDAD TANGENCIAL'!F83</f>
        <v>7.9226436110986107</v>
      </c>
      <c r="D85" s="129">
        <f>(C85)/'Angulo Banqueo Bien Calculado'!M$13</f>
        <v>6.5369820723460679</v>
      </c>
    </row>
    <row r="86" spans="2:4" ht="15" customHeight="1">
      <c r="B86" s="328">
        <v>80</v>
      </c>
      <c r="C86" s="331">
        <f>'VELOCIDAD TANGENCIAL'!F84</f>
        <v>7.9495681400410936</v>
      </c>
      <c r="D86" s="129">
        <f>(C86)/'Angulo Banqueo Bien Calculado'!M$13</f>
        <v>6.5591975311806427</v>
      </c>
    </row>
    <row r="87" spans="2:4" ht="15" customHeight="1">
      <c r="B87" s="328">
        <v>81</v>
      </c>
      <c r="C87" s="331">
        <f>'VELOCIDAD TANGENCIAL'!F85</f>
        <v>7.9740711535189099</v>
      </c>
      <c r="D87" s="129">
        <f>(C87)/'Angulo Banqueo Bien Calculado'!M$13</f>
        <v>6.5794149949068359</v>
      </c>
    </row>
    <row r="88" spans="2:4" ht="15" customHeight="1">
      <c r="B88" s="328">
        <v>82</v>
      </c>
      <c r="C88" s="331">
        <f>'VELOCIDAD TANGENCIAL'!F86</f>
        <v>7.9961451876768077</v>
      </c>
      <c r="D88" s="129">
        <f>(C88)/'Angulo Banqueo Bien Calculado'!M$13</f>
        <v>6.5976283050893603</v>
      </c>
    </row>
    <row r="89" spans="2:4" ht="15" customHeight="1">
      <c r="B89" s="328">
        <v>83</v>
      </c>
      <c r="C89" s="331">
        <f>'VELOCIDAD TANGENCIAL'!F87</f>
        <v>8.0157835185501369</v>
      </c>
      <c r="D89" s="129">
        <f>(C89)/'Angulo Banqueo Bien Calculado'!M$13</f>
        <v>6.6138319137774904</v>
      </c>
    </row>
    <row r="90" spans="2:4" ht="15" customHeight="1">
      <c r="B90" s="328">
        <v>84</v>
      </c>
      <c r="C90" s="331">
        <f>'VELOCIDAD TANGENCIAL'!F88</f>
        <v>8.0329801641130807</v>
      </c>
      <c r="D90" s="129">
        <f>(C90)/'Angulo Banqueo Bien Calculado'!M$13</f>
        <v>6.6280208851950579</v>
      </c>
    </row>
    <row r="91" spans="2:4" ht="15" customHeight="1">
      <c r="B91" s="328">
        <v>85</v>
      </c>
      <c r="C91" s="331">
        <f>'VELOCIDAD TANGENCIAL'!F89</f>
        <v>8.047729886100834</v>
      </c>
      <c r="D91" s="129">
        <f>(C91)/'Angulo Banqueo Bien Calculado'!M$13</f>
        <v>6.6401908972439347</v>
      </c>
    </row>
    <row r="92" spans="2:4" ht="15" customHeight="1">
      <c r="B92" s="328">
        <v>86</v>
      </c>
      <c r="C92" s="331">
        <f>'VELOCIDAD TANGENCIAL'!F90</f>
        <v>8.0600281916051362</v>
      </c>
      <c r="D92" s="129">
        <f>(C92)/'Angulo Banqueo Bien Calculado'!M$13</f>
        <v>6.65033824282051</v>
      </c>
    </row>
    <row r="93" spans="2:4" ht="15" customHeight="1">
      <c r="B93" s="328">
        <v>87</v>
      </c>
      <c r="C93" s="331">
        <f>'VELOCIDAD TANGENCIAL'!F91</f>
        <v>8.06987133444294</v>
      </c>
      <c r="D93" s="129">
        <f>(C93)/'Angulo Banqueo Bien Calculado'!M$13</f>
        <v>6.6584598309449747</v>
      </c>
    </row>
    <row r="94" spans="2:4" ht="15" customHeight="1">
      <c r="B94" s="328">
        <v>88</v>
      </c>
      <c r="C94" s="331">
        <f>'VELOCIDAD TANGENCIAL'!F92</f>
        <v>8.0772563162978823</v>
      </c>
      <c r="D94" s="129">
        <f>(C94)/'Angulo Banqueo Bien Calculado'!M$13</f>
        <v>6.6645531877031567</v>
      </c>
    </row>
    <row r="95" spans="2:4" ht="15" customHeight="1">
      <c r="B95" s="328">
        <v>89</v>
      </c>
      <c r="C95" s="331">
        <f>'VELOCIDAD TANGENCIAL'!F93</f>
        <v>8.0821808876326333</v>
      </c>
      <c r="D95" s="129">
        <f>(C95)/'Angulo Banqueo Bien Calculado'!M$13</f>
        <v>6.6686164569992989</v>
      </c>
    </row>
    <row r="96" spans="2:4" ht="15" customHeight="1">
      <c r="B96" s="328">
        <v>90</v>
      </c>
      <c r="C96" s="331">
        <f>'VELOCIDAD TANGENCIAL'!F94</f>
        <v>8.0846435483751691</v>
      </c>
      <c r="D96" s="129">
        <f>(C96)/'Angulo Banqueo Bien Calculado'!M$13</f>
        <v>6.6706484011223033</v>
      </c>
    </row>
    <row r="98" spans="1:6">
      <c r="A98" s="73"/>
      <c r="B98" s="73"/>
      <c r="C98" s="105"/>
      <c r="D98" s="182"/>
      <c r="E98" s="73"/>
      <c r="F98" s="73"/>
    </row>
    <row r="99" spans="1:6" ht="21">
      <c r="A99" s="73"/>
      <c r="B99" s="73"/>
      <c r="C99" s="419"/>
      <c r="D99" s="419"/>
      <c r="E99" s="73"/>
      <c r="F99" s="73"/>
    </row>
    <row r="100" spans="1:6">
      <c r="A100" s="73"/>
      <c r="B100" s="73"/>
      <c r="C100" s="73"/>
      <c r="D100" s="73"/>
      <c r="E100" s="73"/>
      <c r="F100" s="73"/>
    </row>
    <row r="101" spans="1:6">
      <c r="A101" s="73"/>
      <c r="B101" s="73"/>
      <c r="C101" s="104"/>
      <c r="D101" s="24"/>
      <c r="E101" s="73"/>
      <c r="F101" s="73"/>
    </row>
    <row r="102" spans="1:6">
      <c r="A102" s="73"/>
      <c r="B102" s="73"/>
      <c r="C102" s="104"/>
      <c r="D102" s="24"/>
      <c r="E102" s="73"/>
      <c r="F102" s="73"/>
    </row>
    <row r="103" spans="1:6">
      <c r="A103" s="73"/>
      <c r="B103" s="73"/>
      <c r="C103" s="104"/>
      <c r="D103" s="24"/>
      <c r="E103" s="73"/>
      <c r="F103" s="73"/>
    </row>
    <row r="104" spans="1:6">
      <c r="A104" s="73"/>
      <c r="B104" s="73"/>
      <c r="C104" s="104"/>
      <c r="D104" s="24"/>
      <c r="E104" s="73"/>
      <c r="F104" s="73"/>
    </row>
    <row r="105" spans="1:6">
      <c r="A105" s="73"/>
      <c r="B105" s="73"/>
      <c r="C105" s="104"/>
      <c r="D105" s="24"/>
      <c r="E105" s="73"/>
      <c r="F105" s="73"/>
    </row>
    <row r="106" spans="1:6">
      <c r="A106" s="73"/>
      <c r="B106" s="73"/>
      <c r="C106" s="104"/>
      <c r="D106" s="104"/>
      <c r="E106" s="73"/>
      <c r="F106" s="73"/>
    </row>
    <row r="107" spans="1:6">
      <c r="A107" s="73"/>
      <c r="B107" s="73"/>
      <c r="C107" s="104"/>
      <c r="D107" s="67"/>
      <c r="E107" s="73"/>
      <c r="F107" s="73"/>
    </row>
    <row r="108" spans="1:6">
      <c r="A108" s="73"/>
      <c r="B108" s="73"/>
      <c r="C108" s="104"/>
      <c r="D108" s="67"/>
      <c r="E108" s="73"/>
      <c r="F108" s="73"/>
    </row>
    <row r="109" spans="1:6">
      <c r="A109" s="73"/>
      <c r="B109" s="73"/>
      <c r="C109" s="186"/>
      <c r="D109" s="73"/>
      <c r="E109" s="73"/>
      <c r="F109" s="73"/>
    </row>
    <row r="110" spans="1:6">
      <c r="A110" s="73"/>
      <c r="B110" s="73"/>
      <c r="C110" s="186"/>
      <c r="D110" s="187"/>
      <c r="E110" s="73"/>
      <c r="F110" s="73"/>
    </row>
    <row r="111" spans="1:6">
      <c r="A111" s="73"/>
      <c r="B111" s="73"/>
      <c r="C111" s="186"/>
      <c r="D111" s="73"/>
      <c r="E111" s="73"/>
      <c r="F111" s="73"/>
    </row>
    <row r="112" spans="1:6">
      <c r="A112" s="73"/>
      <c r="B112" s="73"/>
      <c r="C112" s="104"/>
      <c r="D112" s="187"/>
      <c r="E112" s="73"/>
      <c r="F112" s="73"/>
    </row>
    <row r="113" spans="1:6">
      <c r="A113" s="73"/>
      <c r="B113" s="73"/>
      <c r="C113" s="73"/>
      <c r="D113" s="73"/>
      <c r="E113" s="73"/>
      <c r="F113" s="73"/>
    </row>
    <row r="114" spans="1:6">
      <c r="A114" s="73"/>
      <c r="B114" s="73"/>
      <c r="C114" s="105"/>
      <c r="D114" s="182"/>
      <c r="E114" s="73"/>
      <c r="F114" s="73"/>
    </row>
    <row r="115" spans="1:6">
      <c r="A115" s="73"/>
      <c r="B115" s="73"/>
      <c r="C115" s="105"/>
      <c r="D115" s="182"/>
      <c r="E115" s="73"/>
      <c r="F115" s="73"/>
    </row>
    <row r="116" spans="1:6">
      <c r="A116" s="73"/>
      <c r="B116" s="73"/>
      <c r="C116" s="105"/>
      <c r="D116" s="182"/>
      <c r="E116" s="73"/>
      <c r="F116" s="73"/>
    </row>
    <row r="117" spans="1:6">
      <c r="A117" s="73"/>
      <c r="B117" s="73"/>
      <c r="C117" s="105"/>
      <c r="D117" s="182"/>
      <c r="E117" s="73"/>
      <c r="F117" s="73"/>
    </row>
    <row r="118" spans="1:6">
      <c r="A118" s="73"/>
      <c r="B118" s="73"/>
      <c r="C118" s="105"/>
      <c r="D118" s="182"/>
      <c r="E118" s="73"/>
      <c r="F118" s="73"/>
    </row>
  </sheetData>
  <mergeCells count="2">
    <mergeCell ref="C99:D99"/>
    <mergeCell ref="A1:F1"/>
  </mergeCells>
  <pageMargins left="0.7" right="0.7" top="0.75" bottom="0.75" header="0.3" footer="0.3"/>
  <pageSetup orientation="portrait" horizontalDpi="4294967293"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9"/>
  <sheetViews>
    <sheetView showGridLines="0" topLeftCell="E72" workbookViewId="0">
      <selection activeCell="I4" sqref="I4"/>
    </sheetView>
  </sheetViews>
  <sheetFormatPr baseColWidth="10" defaultColWidth="10.7109375" defaultRowHeight="15"/>
  <cols>
    <col min="1" max="1" width="8.5703125" customWidth="1"/>
    <col min="2" max="2" width="32.140625" style="95" bestFit="1" customWidth="1"/>
    <col min="3" max="4" width="26.28515625" style="197" customWidth="1"/>
    <col min="5" max="6" width="23.42578125" style="231" customWidth="1"/>
    <col min="7" max="7" width="11.42578125" style="95"/>
    <col min="8" max="8" width="11.140625" style="95" bestFit="1" customWidth="1"/>
    <col min="9" max="9" width="13.85546875" style="125" customWidth="1"/>
    <col min="10" max="10" width="41.28515625" style="95" bestFit="1" customWidth="1"/>
    <col min="11" max="11" width="11.5703125" bestFit="1" customWidth="1"/>
    <col min="12" max="12" width="13.42578125" style="130" customWidth="1"/>
    <col min="13" max="13" width="19" bestFit="1" customWidth="1"/>
  </cols>
  <sheetData>
    <row r="1" spans="1:14" ht="48.75" customHeight="1" thickBot="1">
      <c r="B1" s="423" t="s">
        <v>146</v>
      </c>
      <c r="C1" s="424"/>
      <c r="D1" s="424"/>
      <c r="E1" s="424"/>
      <c r="F1" s="424"/>
      <c r="G1" s="425"/>
      <c r="H1" s="425"/>
      <c r="I1" s="425"/>
      <c r="J1" s="425"/>
      <c r="K1" s="426"/>
      <c r="L1" s="427"/>
    </row>
    <row r="2" spans="1:14" ht="30" thickBot="1">
      <c r="A2" s="104"/>
      <c r="B2" s="330" t="s">
        <v>31</v>
      </c>
      <c r="C2" s="329">
        <f>Coriolis!D10</f>
        <v>250</v>
      </c>
      <c r="D2" s="199"/>
    </row>
    <row r="3" spans="1:14" ht="21.75" customHeight="1">
      <c r="A3" s="98"/>
      <c r="B3" s="120"/>
      <c r="H3" s="189"/>
      <c r="I3" s="188"/>
      <c r="J3" s="189"/>
      <c r="K3" s="428"/>
      <c r="L3" s="429"/>
    </row>
    <row r="4" spans="1:14" ht="63" customHeight="1">
      <c r="A4" s="24"/>
      <c r="B4" s="99" t="s">
        <v>34</v>
      </c>
      <c r="C4" s="210" t="s">
        <v>117</v>
      </c>
      <c r="D4" s="210" t="s">
        <v>118</v>
      </c>
      <c r="E4" s="325" t="s">
        <v>154</v>
      </c>
      <c r="F4" s="324" t="s">
        <v>124</v>
      </c>
      <c r="G4" s="430" t="s">
        <v>73</v>
      </c>
      <c r="H4" s="431"/>
      <c r="I4" s="105"/>
      <c r="J4" s="182"/>
      <c r="K4" s="104"/>
      <c r="L4" s="190"/>
    </row>
    <row r="5" spans="1:14" ht="15" customHeight="1">
      <c r="A5" s="24"/>
      <c r="B5" s="96">
        <v>0</v>
      </c>
      <c r="C5" s="198"/>
      <c r="D5" s="198"/>
      <c r="E5" s="327"/>
      <c r="F5" s="232"/>
      <c r="G5" s="203" t="s">
        <v>95</v>
      </c>
      <c r="H5" s="203" t="s">
        <v>70</v>
      </c>
      <c r="I5" s="105"/>
      <c r="J5" s="191"/>
      <c r="K5" s="192"/>
      <c r="L5" s="190"/>
    </row>
    <row r="6" spans="1:14" ht="15" customHeight="1">
      <c r="B6" s="328">
        <v>1</v>
      </c>
      <c r="C6" s="323">
        <f>'VELOCIDAD TANGENCIAL'!L5</f>
        <v>232.42455042851759</v>
      </c>
      <c r="D6" s="323">
        <f>C6-C5</f>
        <v>232.42455042851759</v>
      </c>
      <c r="E6" s="326">
        <f t="shared" ref="E6:E37" si="0">SIN(RADIANS(B6))/120</f>
        <v>1.4543672031069592E-4</v>
      </c>
      <c r="F6" s="233">
        <f>'VELOCIDAD TANGENCIAL'!I5</f>
        <v>1.0294364823695927E-3</v>
      </c>
      <c r="G6" s="212">
        <f>(K$9*COS(RADIANS(90-F6)))</f>
        <v>4.4917640141207832E-3</v>
      </c>
      <c r="H6" s="213">
        <f t="shared" ref="H6:H31" si="1">G6*0.54</f>
        <v>2.425552567625223E-3</v>
      </c>
      <c r="I6" s="105"/>
      <c r="J6" s="191"/>
      <c r="K6" s="192"/>
      <c r="L6" s="190"/>
    </row>
    <row r="7" spans="1:14" ht="18.75" customHeight="1">
      <c r="A7" s="24"/>
      <c r="B7" s="328">
        <v>2</v>
      </c>
      <c r="C7" s="323">
        <f>'VELOCIDAD TANGENCIAL'!L6</f>
        <v>697.2028525159451</v>
      </c>
      <c r="D7" s="323">
        <f t="shared" ref="D7:D70" si="2">C7-C6</f>
        <v>464.77830208742751</v>
      </c>
      <c r="E7" s="326">
        <f t="shared" si="0"/>
        <v>2.9082913918750808E-4</v>
      </c>
      <c r="F7" s="233">
        <f>'VELOCIDAD TANGENCIAL'!I6</f>
        <v>2.0585593877500163E-3</v>
      </c>
      <c r="G7" s="212">
        <f t="shared" ref="G7:G70" si="3">(K$9*COS(RADIANS(90-F7)))</f>
        <v>8.9821597890873198E-3</v>
      </c>
      <c r="H7" s="213">
        <f t="shared" si="1"/>
        <v>4.8503662861071528E-3</v>
      </c>
      <c r="I7" s="105"/>
      <c r="J7" s="191"/>
      <c r="K7" s="192"/>
      <c r="L7" s="190"/>
      <c r="M7" s="73"/>
      <c r="N7" s="73"/>
    </row>
    <row r="8" spans="1:14" ht="15" customHeight="1" thickBot="1">
      <c r="A8" s="2"/>
      <c r="B8" s="328">
        <v>3</v>
      </c>
      <c r="C8" s="323">
        <f>'VELOCIDAD TANGENCIAL'!L7</f>
        <v>1394.1933302890582</v>
      </c>
      <c r="D8" s="323">
        <f t="shared" si="2"/>
        <v>696.99047777311307</v>
      </c>
      <c r="E8" s="326">
        <f t="shared" si="0"/>
        <v>4.3613296869119864E-4</v>
      </c>
      <c r="F8" s="233">
        <f>'VELOCIDAD TANGENCIAL'!I7</f>
        <v>3.087055234672511E-3</v>
      </c>
      <c r="G8" s="212">
        <f t="shared" si="3"/>
        <v>1.3469819502502601E-2</v>
      </c>
      <c r="H8" s="213">
        <f t="shared" si="1"/>
        <v>7.2737025313514055E-3</v>
      </c>
      <c r="I8" s="105"/>
      <c r="J8" s="104"/>
      <c r="K8" s="24"/>
      <c r="L8" s="73"/>
      <c r="M8" s="73"/>
      <c r="N8" s="73"/>
    </row>
    <row r="9" spans="1:14" ht="15" customHeight="1">
      <c r="A9" s="2"/>
      <c r="B9" s="328">
        <v>4</v>
      </c>
      <c r="C9" s="323">
        <f>'VELOCIDAD TANGENCIAL'!L8</f>
        <v>2323.1836736964287</v>
      </c>
      <c r="D9" s="323">
        <f t="shared" si="2"/>
        <v>928.99034340737057</v>
      </c>
      <c r="E9" s="326">
        <f t="shared" si="0"/>
        <v>5.8130394786771089E-4</v>
      </c>
      <c r="F9" s="233">
        <f>'VELOCIDAD TANGENCIAL'!I8</f>
        <v>4.114610732680035E-3</v>
      </c>
      <c r="G9" s="212">
        <f t="shared" si="3"/>
        <v>1.7953376165407556E-2</v>
      </c>
      <c r="H9" s="213">
        <f t="shared" si="1"/>
        <v>9.6948231293200807E-3</v>
      </c>
      <c r="I9" s="105"/>
      <c r="J9" s="92" t="s">
        <v>31</v>
      </c>
      <c r="K9" s="83">
        <f>Coriolis!D10</f>
        <v>250</v>
      </c>
      <c r="L9" s="137"/>
      <c r="M9" s="137"/>
      <c r="N9" s="73"/>
    </row>
    <row r="10" spans="1:14" ht="15" customHeight="1" thickBot="1">
      <c r="A10" s="2"/>
      <c r="B10" s="328">
        <v>5</v>
      </c>
      <c r="C10" s="323">
        <f>'VELOCIDAD TANGENCIAL'!L9</f>
        <v>3483.890903280123</v>
      </c>
      <c r="D10" s="323">
        <f t="shared" si="2"/>
        <v>1160.7072295836942</v>
      </c>
      <c r="E10" s="326">
        <f t="shared" si="0"/>
        <v>7.2629785623048472E-4</v>
      </c>
      <c r="F10" s="233">
        <f>'VELOCIDAD TANGENCIAL'!I9</f>
        <v>5.140912877760374E-3</v>
      </c>
      <c r="G10" s="212">
        <f t="shared" si="3"/>
        <v>2.2431464038689869E-2</v>
      </c>
      <c r="H10" s="213">
        <f t="shared" si="1"/>
        <v>1.2112990580892531E-2</v>
      </c>
      <c r="I10" s="105"/>
      <c r="J10" s="89" t="s">
        <v>144</v>
      </c>
      <c r="K10" s="86">
        <v>1</v>
      </c>
      <c r="L10" s="137"/>
      <c r="M10" s="137"/>
      <c r="N10" s="73"/>
    </row>
    <row r="11" spans="1:14" ht="15" customHeight="1" thickBot="1">
      <c r="A11" s="2"/>
      <c r="B11" s="328">
        <v>6</v>
      </c>
      <c r="C11" s="323">
        <f>'VELOCIDAD TANGENCIAL'!L10</f>
        <v>4875.9614563739869</v>
      </c>
      <c r="D11" s="323">
        <f t="shared" si="2"/>
        <v>1392.070553093864</v>
      </c>
      <c r="E11" s="326">
        <f t="shared" si="0"/>
        <v>8.7107052723044555E-4</v>
      </c>
      <c r="F11" s="233">
        <f>'VELOCIDAD TANGENCIAL'!I10</f>
        <v>6.1656490476919958E-3</v>
      </c>
      <c r="G11" s="212">
        <f t="shared" si="3"/>
        <v>2.6902719049255428E-2</v>
      </c>
      <c r="H11" s="213">
        <f t="shared" si="1"/>
        <v>1.4527468286597933E-2</v>
      </c>
      <c r="I11" s="105"/>
      <c r="J11" s="137"/>
      <c r="K11" s="137"/>
      <c r="L11" s="137"/>
      <c r="M11" s="137"/>
      <c r="N11" s="73"/>
    </row>
    <row r="12" spans="1:14" ht="15" customHeight="1">
      <c r="A12" s="2"/>
      <c r="B12" s="328">
        <v>7</v>
      </c>
      <c r="C12" s="323">
        <f>'VELOCIDAD TANGENCIAL'!L11</f>
        <v>6498.9712948022579</v>
      </c>
      <c r="D12" s="323">
        <f t="shared" si="2"/>
        <v>1623.009838428271</v>
      </c>
      <c r="E12" s="326">
        <f t="shared" si="0"/>
        <v>1.0155778617095624E-3</v>
      </c>
      <c r="F12" s="233">
        <f>'VELOCIDAD TANGENCIAL'!I11</f>
        <v>7.188507097273567E-3</v>
      </c>
      <c r="G12" s="212">
        <f t="shared" si="3"/>
        <v>3.1365779205311542E-2</v>
      </c>
      <c r="H12" s="213">
        <f t="shared" si="1"/>
        <v>1.6937520770868235E-2</v>
      </c>
      <c r="I12" s="105"/>
      <c r="J12" s="82"/>
      <c r="K12" s="87" t="s">
        <v>61</v>
      </c>
      <c r="L12" s="87" t="s">
        <v>62</v>
      </c>
      <c r="M12" s="88" t="s">
        <v>63</v>
      </c>
      <c r="N12" s="73"/>
    </row>
    <row r="13" spans="1:14" ht="15" customHeight="1">
      <c r="A13" s="2"/>
      <c r="B13" s="328">
        <v>8</v>
      </c>
      <c r="C13" s="323">
        <f>'VELOCIDAD TANGENCIAL'!L12</f>
        <v>8352.4260340457004</v>
      </c>
      <c r="D13" s="323">
        <f t="shared" si="2"/>
        <v>1853.4547392434424</v>
      </c>
      <c r="E13" s="326">
        <f t="shared" si="0"/>
        <v>1.1597758413338787E-3</v>
      </c>
      <c r="F13" s="233">
        <f>'VELOCIDAD TANGENCIAL'!I12</f>
        <v>8.2091754534081608E-3</v>
      </c>
      <c r="G13" s="212">
        <f t="shared" si="3"/>
        <v>3.5819285011372548E-2</v>
      </c>
      <c r="H13" s="213">
        <f t="shared" si="1"/>
        <v>1.9342413906141179E-2</v>
      </c>
      <c r="I13" s="105"/>
      <c r="J13" s="90" t="s">
        <v>126</v>
      </c>
      <c r="K13" s="93">
        <f>(K9*COS(RADIANS(90-K10)))</f>
        <v>4.3631016093208999</v>
      </c>
      <c r="L13" s="93">
        <f>K13/60</f>
        <v>7.2718360155348327E-2</v>
      </c>
      <c r="M13" s="94">
        <f>(L13/60)*1000</f>
        <v>1.2119726692558055</v>
      </c>
      <c r="N13" s="73"/>
    </row>
    <row r="14" spans="1:14" ht="15" customHeight="1" thickBot="1">
      <c r="A14" s="2"/>
      <c r="B14" s="328">
        <v>9</v>
      </c>
      <c r="C14" s="323">
        <f>'VELOCIDAD TANGENCIAL'!L13</f>
        <v>10435.761093835923</v>
      </c>
      <c r="D14" s="323">
        <f t="shared" si="2"/>
        <v>2083.3350597902227</v>
      </c>
      <c r="E14" s="326">
        <f t="shared" si="0"/>
        <v>1.3036205420019239E-3</v>
      </c>
      <c r="F14" s="233">
        <f>'VELOCIDAD TANGENCIAL'!I13</f>
        <v>9.2273432100131499E-3</v>
      </c>
      <c r="G14" s="212">
        <f t="shared" si="3"/>
        <v>4.0261879882543636E-2</v>
      </c>
      <c r="H14" s="213">
        <f t="shared" si="1"/>
        <v>2.1741415136573565E-2</v>
      </c>
      <c r="I14" s="105"/>
      <c r="J14" s="91" t="s">
        <v>127</v>
      </c>
      <c r="K14" s="62">
        <f>(K9*SIN(RADIANS(90-K10)))</f>
        <v>249.96192378909782</v>
      </c>
      <c r="L14" s="62">
        <f>K14/60</f>
        <v>4.1660320631516301</v>
      </c>
      <c r="M14" s="85">
        <f>(L14/60)*1000</f>
        <v>69.433867719193842</v>
      </c>
      <c r="N14" s="73"/>
    </row>
    <row r="15" spans="1:14" ht="15" customHeight="1">
      <c r="A15" s="2"/>
      <c r="B15" s="328">
        <v>10</v>
      </c>
      <c r="C15" s="323">
        <f>'VELOCIDAD TANGENCIAL'!L14</f>
        <v>12748.341870131993</v>
      </c>
      <c r="D15" s="323">
        <f t="shared" si="2"/>
        <v>2312.5807762960703</v>
      </c>
      <c r="E15" s="326">
        <f t="shared" si="0"/>
        <v>1.4470681472244194E-3</v>
      </c>
      <c r="F15" s="233">
        <f>'VELOCIDAD TANGENCIAL'!I14</f>
        <v>1.0242700222726898E-2</v>
      </c>
      <c r="G15" s="212">
        <f t="shared" si="3"/>
        <v>4.4692210557305934E-2</v>
      </c>
      <c r="H15" s="213">
        <f t="shared" si="1"/>
        <v>2.4133793700945205E-2</v>
      </c>
      <c r="I15" s="105"/>
      <c r="J15" s="104"/>
      <c r="K15" s="67"/>
      <c r="L15" s="67"/>
      <c r="M15" s="67"/>
      <c r="N15" s="73"/>
    </row>
    <row r="16" spans="1:14" ht="15" customHeight="1">
      <c r="A16" s="2"/>
      <c r="B16" s="328">
        <v>11</v>
      </c>
      <c r="C16" s="323">
        <f>'VELOCIDAD TANGENCIAL'!L15</f>
        <v>15289.463928426978</v>
      </c>
      <c r="D16" s="323">
        <f t="shared" si="2"/>
        <v>2541.1220582949845</v>
      </c>
      <c r="E16" s="326">
        <f t="shared" si="0"/>
        <v>1.5900749614712066E-3</v>
      </c>
      <c r="F16" s="233">
        <f>'VELOCIDAD TANGENCIAL'!I15</f>
        <v>1.125493720338339E-2</v>
      </c>
      <c r="G16" s="212">
        <f t="shared" si="3"/>
        <v>4.9108927510245835E-2</v>
      </c>
      <c r="H16" s="213">
        <f t="shared" si="1"/>
        <v>2.6518820855532754E-2</v>
      </c>
      <c r="I16" s="105"/>
      <c r="J16" s="186"/>
      <c r="K16" s="73"/>
      <c r="L16" s="73"/>
      <c r="M16" s="73"/>
      <c r="N16" s="73"/>
    </row>
    <row r="17" spans="1:14" ht="15" customHeight="1">
      <c r="A17" s="2"/>
      <c r="B17" s="328">
        <v>12</v>
      </c>
      <c r="C17" s="323">
        <f>'VELOCIDAD TANGENCIAL'!L16</f>
        <v>18058.353218325519</v>
      </c>
      <c r="D17" s="323">
        <f t="shared" si="2"/>
        <v>2768.8892898985414</v>
      </c>
      <c r="E17" s="326">
        <f t="shared" si="0"/>
        <v>1.7325974234813279E-3</v>
      </c>
      <c r="F17" s="233">
        <f>'VELOCIDAD TANGENCIAL'!I16</f>
        <v>1.2263745814225974E-2</v>
      </c>
      <c r="G17" s="212">
        <f t="shared" si="3"/>
        <v>5.3510685362896909E-2</v>
      </c>
      <c r="H17" s="213">
        <f t="shared" si="1"/>
        <v>2.8895770095964331E-2</v>
      </c>
      <c r="I17" s="105"/>
      <c r="J17" s="186"/>
      <c r="K17" s="187"/>
      <c r="L17" s="73"/>
      <c r="M17" s="73"/>
      <c r="N17" s="73"/>
    </row>
    <row r="18" spans="1:14" ht="15" customHeight="1">
      <c r="A18" s="2"/>
      <c r="B18" s="328">
        <v>13</v>
      </c>
      <c r="C18" s="323">
        <f>'VELOCIDAD TANGENCIAL'!L17</f>
        <v>21054.16630932708</v>
      </c>
      <c r="D18" s="323">
        <f t="shared" si="2"/>
        <v>2995.8130910015607</v>
      </c>
      <c r="E18" s="326">
        <f t="shared" si="0"/>
        <v>1.8745921195322084E-3</v>
      </c>
      <c r="F18" s="233">
        <f>'VELOCIDAD TANGENCIAL'!I17</f>
        <v>1.3268818761831624E-2</v>
      </c>
      <c r="G18" s="212">
        <f t="shared" si="3"/>
        <v>5.7896143293582503E-2</v>
      </c>
      <c r="H18" s="213">
        <f t="shared" si="1"/>
        <v>3.1263917378534553E-2</v>
      </c>
      <c r="I18" s="105"/>
      <c r="J18" s="186"/>
      <c r="K18" s="73"/>
      <c r="L18" s="73"/>
      <c r="M18" s="73"/>
      <c r="N18" s="73"/>
    </row>
    <row r="19" spans="1:14" ht="15" customHeight="1">
      <c r="A19" s="2"/>
      <c r="B19" s="328">
        <v>14</v>
      </c>
      <c r="C19" s="323">
        <f>'VELOCIDAD TANGENCIAL'!L18</f>
        <v>24275.990647743049</v>
      </c>
      <c r="D19" s="323">
        <f t="shared" si="2"/>
        <v>3221.8243384159687</v>
      </c>
      <c r="E19" s="326">
        <f t="shared" si="0"/>
        <v>2.016015796663898E-3</v>
      </c>
      <c r="F19" s="233">
        <f>'VELOCIDAD TANGENCIAL'!I18</f>
        <v>1.4269849890716956E-2</v>
      </c>
      <c r="G19" s="212">
        <f t="shared" si="3"/>
        <v>6.2263965445925933E-2</v>
      </c>
      <c r="H19" s="213">
        <f t="shared" si="1"/>
        <v>3.3622541340800005E-2</v>
      </c>
      <c r="I19" s="105"/>
      <c r="J19" s="104"/>
      <c r="K19" s="187"/>
      <c r="L19" s="73"/>
      <c r="M19" s="73"/>
      <c r="N19" s="73"/>
    </row>
    <row r="20" spans="1:14" ht="15" customHeight="1">
      <c r="A20" s="2"/>
      <c r="B20" s="328">
        <v>15</v>
      </c>
      <c r="C20" s="323">
        <f>'VELOCIDAD TANGENCIAL'!L19</f>
        <v>27722.844834669431</v>
      </c>
      <c r="D20" s="323">
        <f t="shared" si="2"/>
        <v>3446.8541869263827</v>
      </c>
      <c r="E20" s="326">
        <f t="shared" si="0"/>
        <v>2.1568253758543396E-3</v>
      </c>
      <c r="F20" s="233">
        <f>'VELOCIDAD TANGENCIAL'!I19</f>
        <v>1.526653427659762E-2</v>
      </c>
      <c r="G20" s="212">
        <f t="shared" si="3"/>
        <v>6.6612821335584174E-2</v>
      </c>
      <c r="H20" s="213">
        <f t="shared" si="1"/>
        <v>3.5970923521215455E-2</v>
      </c>
      <c r="I20" s="105"/>
      <c r="J20" s="191"/>
      <c r="K20" s="192"/>
      <c r="L20" s="190"/>
      <c r="M20" s="73"/>
      <c r="N20" s="73"/>
    </row>
    <row r="21" spans="1:14" ht="15" customHeight="1">
      <c r="B21" s="328">
        <v>16</v>
      </c>
      <c r="C21" s="323">
        <f>'VELOCIDAD TANGENCIAL'!L20</f>
        <v>31393.67892493046</v>
      </c>
      <c r="D21" s="323">
        <f t="shared" si="2"/>
        <v>3670.8340902610289</v>
      </c>
      <c r="E21" s="326">
        <f t="shared" si="0"/>
        <v>2.2969779651416597E-3</v>
      </c>
      <c r="F21" s="233">
        <f>'VELOCIDAD TANGENCIAL'!I20</f>
        <v>1.6258568319272578E-2</v>
      </c>
      <c r="G21" s="212">
        <f t="shared" si="3"/>
        <v>7.0941386255871181E-2</v>
      </c>
      <c r="H21" s="213">
        <f t="shared" si="1"/>
        <v>3.8308348578170441E-2</v>
      </c>
      <c r="I21" s="105"/>
      <c r="J21" s="191"/>
      <c r="K21" s="192"/>
      <c r="L21" s="190"/>
      <c r="M21" s="73"/>
      <c r="N21" s="73"/>
    </row>
    <row r="22" spans="1:14" ht="15" customHeight="1">
      <c r="B22" s="328">
        <v>17</v>
      </c>
      <c r="C22" s="323">
        <f>'VELOCIDAD TANGENCIAL'!L21</f>
        <v>35287.374746902075</v>
      </c>
      <c r="D22" s="323">
        <f t="shared" si="2"/>
        <v>3893.6958219716144</v>
      </c>
      <c r="E22" s="326">
        <f t="shared" si="0"/>
        <v>2.436430872689473E-3</v>
      </c>
      <c r="F22" s="233">
        <f>'VELOCIDAD TANGENCIAL'!I21</f>
        <v>1.7245649835104977E-2</v>
      </c>
      <c r="G22" s="212">
        <f t="shared" si="3"/>
        <v>7.5248341680938607E-2</v>
      </c>
      <c r="H22" s="213">
        <f t="shared" si="1"/>
        <v>4.0634104507706853E-2</v>
      </c>
      <c r="I22" s="105"/>
      <c r="J22" s="191"/>
      <c r="K22" s="192"/>
      <c r="L22" s="190"/>
      <c r="M22" s="73"/>
      <c r="N22" s="73"/>
    </row>
    <row r="23" spans="1:14" ht="15" customHeight="1">
      <c r="B23" s="328">
        <v>18</v>
      </c>
      <c r="C23" s="323">
        <f>'VELOCIDAD TANGENCIAL'!L22</f>
        <v>39402.746243117828</v>
      </c>
      <c r="D23" s="323">
        <f t="shared" si="2"/>
        <v>4115.3714962157537</v>
      </c>
      <c r="E23" s="326">
        <f t="shared" si="0"/>
        <v>2.5751416197912283E-3</v>
      </c>
      <c r="F23" s="233">
        <f>'VELOCIDAD TANGENCIAL'!I22</f>
        <v>1.8227478149071465E-2</v>
      </c>
      <c r="G23" s="212">
        <f t="shared" si="3"/>
        <v>7.9532375667624E-2</v>
      </c>
      <c r="H23" s="213">
        <f t="shared" si="1"/>
        <v>4.2947482860516965E-2</v>
      </c>
      <c r="I23" s="105"/>
      <c r="J23" s="191"/>
      <c r="K23" s="192"/>
      <c r="L23" s="190"/>
      <c r="M23" s="73"/>
      <c r="N23" s="73"/>
    </row>
    <row r="24" spans="1:14" ht="15" customHeight="1">
      <c r="B24" s="328">
        <v>19</v>
      </c>
      <c r="C24" s="323">
        <f>'VELOCIDAD TANGENCIAL'!L23</f>
        <v>43738.539831553469</v>
      </c>
      <c r="D24" s="323">
        <f t="shared" si="2"/>
        <v>4335.7935884356411</v>
      </c>
      <c r="E24" s="326">
        <f t="shared" si="0"/>
        <v>2.7130679538096393E-3</v>
      </c>
      <c r="F24" s="233">
        <f>'VELOCIDAD TANGENCIAL'!I23</f>
        <v>1.9203754186351913E-2</v>
      </c>
      <c r="G24" s="212">
        <f t="shared" si="3"/>
        <v>8.379218325502294E-2</v>
      </c>
      <c r="H24" s="213">
        <f t="shared" si="1"/>
        <v>4.5247778957712391E-2</v>
      </c>
      <c r="I24" s="105"/>
      <c r="J24" s="191"/>
      <c r="K24" s="192"/>
      <c r="L24" s="190"/>
      <c r="M24" s="73"/>
      <c r="N24" s="73"/>
    </row>
    <row r="25" spans="1:14" ht="15" customHeight="1">
      <c r="B25" s="328">
        <v>20</v>
      </c>
      <c r="C25" s="323">
        <f>'VELOCIDAD TANGENCIAL'!L24</f>
        <v>48293.43478748019</v>
      </c>
      <c r="D25" s="323">
        <f t="shared" si="2"/>
        <v>4554.8949559267203</v>
      </c>
      <c r="E25" s="326">
        <f t="shared" si="0"/>
        <v>2.8501678610472394E-3</v>
      </c>
      <c r="F25" s="233">
        <f>'VELOCIDAD TANGENCIAL'!I24</f>
        <v>2.0174180563431583E-2</v>
      </c>
      <c r="G25" s="212">
        <f t="shared" si="3"/>
        <v>8.8026466862007074E-2</v>
      </c>
      <c r="H25" s="213">
        <f t="shared" si="1"/>
        <v>4.7534292105483822E-2</v>
      </c>
      <c r="I25" s="105"/>
      <c r="J25" s="191"/>
      <c r="K25" s="192"/>
      <c r="L25" s="190"/>
      <c r="M25" s="73"/>
      <c r="N25" s="73"/>
    </row>
    <row r="26" spans="1:14" ht="15" customHeight="1">
      <c r="B26" s="328">
        <v>21</v>
      </c>
      <c r="C26" s="323">
        <f>'VELOCIDAD TANGENCIAL'!L25</f>
        <v>53066.043645770158</v>
      </c>
      <c r="D26" s="323">
        <f t="shared" si="2"/>
        <v>4772.6088582899683</v>
      </c>
      <c r="E26" s="326">
        <f t="shared" si="0"/>
        <v>2.986399579544169E-3</v>
      </c>
      <c r="F26" s="233">
        <f>'VELOCIDAD TANGENCIAL'!I25</f>
        <v>2.1138461678688093E-2</v>
      </c>
      <c r="G26" s="212">
        <f t="shared" si="3"/>
        <v>9.2233936682577011E-2</v>
      </c>
      <c r="H26" s="213">
        <f t="shared" si="1"/>
        <v>4.9806325808591588E-2</v>
      </c>
      <c r="I26" s="105"/>
      <c r="J26" s="191"/>
      <c r="K26" s="192"/>
      <c r="L26" s="190"/>
      <c r="M26" s="73"/>
      <c r="N26" s="73"/>
    </row>
    <row r="27" spans="1:14" ht="15" customHeight="1">
      <c r="B27" s="328">
        <v>22</v>
      </c>
      <c r="C27" s="323">
        <f>'VELOCIDAD TANGENCIAL'!L26</f>
        <v>58054.912623531833</v>
      </c>
      <c r="D27" s="323">
        <f t="shared" si="2"/>
        <v>4988.8689777616746</v>
      </c>
      <c r="E27" s="326">
        <f t="shared" si="0"/>
        <v>3.1217216117992667E-3</v>
      </c>
      <c r="F27" s="233">
        <f>'VELOCIDAD TANGENCIAL'!I26</f>
        <v>2.2096303802435477E-2</v>
      </c>
      <c r="G27" s="212">
        <f t="shared" si="3"/>
        <v>9.6413311078494934E-2</v>
      </c>
      <c r="H27" s="213">
        <f t="shared" si="1"/>
        <v>5.2063187982387266E-2</v>
      </c>
      <c r="I27" s="105"/>
      <c r="J27" s="191"/>
      <c r="K27" s="192"/>
      <c r="L27" s="190"/>
      <c r="M27" s="73"/>
      <c r="N27" s="73"/>
    </row>
    <row r="28" spans="1:14" ht="15" customHeight="1">
      <c r="B28" s="328">
        <v>23</v>
      </c>
      <c r="C28" s="323">
        <f>'VELOCIDAD TANGENCIAL'!L27</f>
        <v>63258.522062946329</v>
      </c>
      <c r="D28" s="323">
        <f t="shared" si="2"/>
        <v>5203.6094394144966</v>
      </c>
      <c r="E28" s="326">
        <f t="shared" si="0"/>
        <v>3.2560927374106147E-3</v>
      </c>
      <c r="F28" s="233">
        <f>'VELOCIDAD TANGENCIAL'!I27</f>
        <v>2.3047415166397946E-2</v>
      </c>
      <c r="G28" s="212">
        <f t="shared" si="3"/>
        <v>0.1005633169699743</v>
      </c>
      <c r="H28" s="213">
        <f t="shared" si="1"/>
        <v>5.4304191163786125E-2</v>
      </c>
      <c r="I28" s="105"/>
      <c r="J28" s="191"/>
      <c r="K28" s="192"/>
      <c r="L28" s="190"/>
    </row>
    <row r="29" spans="1:14" ht="15" customHeight="1">
      <c r="B29" s="328">
        <v>24</v>
      </c>
      <c r="C29" s="323">
        <f>'VELOCIDAD TANGENCIAL'!L28</f>
        <v>68675.286894169913</v>
      </c>
      <c r="D29" s="323">
        <f t="shared" si="2"/>
        <v>5416.7648312235833</v>
      </c>
      <c r="E29" s="326">
        <f t="shared" si="0"/>
        <v>3.3894720256316684E-3</v>
      </c>
      <c r="F29" s="233">
        <f>'VELOCIDAD TANGENCIAL'!I28</f>
        <v>2.3991506052586108E-2</v>
      </c>
      <c r="G29" s="212">
        <f t="shared" si="3"/>
        <v>0.10468269022331583</v>
      </c>
      <c r="H29" s="213">
        <f t="shared" si="1"/>
        <v>5.6528652720590551E-2</v>
      </c>
      <c r="I29" s="105"/>
      <c r="J29" s="191"/>
      <c r="K29" s="192"/>
      <c r="L29" s="190"/>
    </row>
    <row r="30" spans="1:14" ht="15" customHeight="1">
      <c r="B30" s="328">
        <v>25</v>
      </c>
      <c r="C30" s="323">
        <f>'VELOCIDAD TANGENCIAL'!L29</f>
        <v>74303.557118161596</v>
      </c>
      <c r="D30" s="323">
        <f t="shared" si="2"/>
        <v>5628.2702239916835</v>
      </c>
      <c r="E30" s="326">
        <f t="shared" si="0"/>
        <v>3.5218188478391621E-3</v>
      </c>
      <c r="F30" s="233">
        <f>'VELOCIDAD TANGENCIAL'!I29</f>
        <v>2.4928288881548612E-2</v>
      </c>
      <c r="G30" s="212">
        <f t="shared" si="3"/>
        <v>0.1087701760362679</v>
      </c>
      <c r="H30" s="213">
        <f t="shared" si="1"/>
        <v>5.8735895059584674E-2</v>
      </c>
      <c r="I30" s="105"/>
      <c r="J30" s="191"/>
      <c r="K30" s="192"/>
      <c r="L30" s="190"/>
    </row>
    <row r="31" spans="1:14" ht="15" customHeight="1">
      <c r="B31" s="328">
        <v>26</v>
      </c>
      <c r="C31" s="323">
        <f>'VELOCIDAD TANGENCIAL'!L30</f>
        <v>80141.618309288882</v>
      </c>
      <c r="D31" s="323">
        <f t="shared" si="2"/>
        <v>5838.0611911272863</v>
      </c>
      <c r="E31" s="326">
        <f t="shared" si="0"/>
        <v>3.6530928899089782E-3</v>
      </c>
      <c r="F31" s="233">
        <f>'VELOCIDAD TANGENCIAL'!I30</f>
        <v>2.5857478299972213E-2</v>
      </c>
      <c r="G31" s="212">
        <f t="shared" si="3"/>
        <v>0.11282452931955585</v>
      </c>
      <c r="H31" s="213">
        <f t="shared" si="1"/>
        <v>6.0925245832560163E-2</v>
      </c>
      <c r="I31" s="105"/>
      <c r="J31" s="191"/>
      <c r="K31" s="192"/>
      <c r="L31" s="190"/>
    </row>
    <row r="32" spans="1:14" ht="15" customHeight="1">
      <c r="B32" s="328">
        <v>27</v>
      </c>
      <c r="C32" s="323">
        <f>'VELOCIDAD TANGENCIAL'!L31</f>
        <v>86187.692137558392</v>
      </c>
      <c r="D32" s="323">
        <f t="shared" si="2"/>
        <v>6046.0738282695092</v>
      </c>
      <c r="E32" s="326">
        <f t="shared" si="0"/>
        <v>3.7832541644962229E-3</v>
      </c>
      <c r="F32" s="233">
        <f>'VELOCIDAD TANGENCIAL'!I31</f>
        <v>2.6778791267603685E-2</v>
      </c>
      <c r="G32" s="212">
        <f t="shared" si="3"/>
        <v>0.11684451507702369</v>
      </c>
      <c r="H32" s="213">
        <f t="shared" ref="H32:H95" si="4">G32*0.54</f>
        <v>6.30960381415928E-2</v>
      </c>
      <c r="I32" s="105"/>
      <c r="J32" s="191"/>
      <c r="K32" s="192"/>
      <c r="L32" s="190"/>
    </row>
    <row r="33" spans="2:12" ht="15" customHeight="1">
      <c r="B33" s="328">
        <v>28</v>
      </c>
      <c r="C33" s="323">
        <f>'VELOCIDAD TANGENCIAL'!L32</f>
        <v>92439.936910312405</v>
      </c>
      <c r="D33" s="323">
        <f t="shared" si="2"/>
        <v>6252.244772754013</v>
      </c>
      <c r="E33" s="326">
        <f t="shared" si="0"/>
        <v>3.9122630232157566E-3</v>
      </c>
      <c r="F33" s="233">
        <f>'VELOCIDAD TANGENCIAL'!I32</f>
        <v>2.7691947143467024E-2</v>
      </c>
      <c r="G33" s="212">
        <f t="shared" si="3"/>
        <v>0.12082890878127908</v>
      </c>
      <c r="H33" s="213">
        <f t="shared" si="4"/>
        <v>6.5247610741890713E-2</v>
      </c>
      <c r="I33" s="105"/>
      <c r="J33" s="191"/>
      <c r="K33" s="192"/>
      <c r="L33" s="190"/>
    </row>
    <row r="34" spans="2:12" ht="15" customHeight="1">
      <c r="B34" s="328">
        <v>29</v>
      </c>
      <c r="C34" s="323">
        <f>'VELOCIDAD TANGENCIAL'!L33</f>
        <v>98896.448133226266</v>
      </c>
      <c r="D34" s="323">
        <f t="shared" si="2"/>
        <v>6456.5112229138613</v>
      </c>
      <c r="E34" s="326">
        <f t="shared" si="0"/>
        <v>4.0400801687194756E-3</v>
      </c>
      <c r="F34" s="233">
        <f>'VELOCIDAD TANGENCIAL'!I33</f>
        <v>2.8596667771349782E-2</v>
      </c>
      <c r="G34" s="212">
        <f t="shared" si="3"/>
        <v>0.12477649674684001</v>
      </c>
      <c r="H34" s="213">
        <f t="shared" si="4"/>
        <v>6.7379308243293606E-2</v>
      </c>
      <c r="I34" s="105"/>
      <c r="J34" s="191"/>
      <c r="K34" s="192"/>
      <c r="L34" s="190"/>
    </row>
    <row r="35" spans="2:12" ht="15" customHeight="1">
      <c r="B35" s="328">
        <v>30</v>
      </c>
      <c r="C35" s="323">
        <f>'VELOCIDAD TANGENCIAL'!L34</f>
        <v>105555.25909043587</v>
      </c>
      <c r="D35" s="323">
        <f t="shared" si="2"/>
        <v>6658.8109572096</v>
      </c>
      <c r="E35" s="326">
        <f t="shared" si="0"/>
        <v>4.1666666666666666E-3</v>
      </c>
      <c r="F35" s="233">
        <f>'VELOCIDAD TANGENCIAL'!I34</f>
        <v>2.9492677564532329E-2</v>
      </c>
      <c r="G35" s="212">
        <f t="shared" si="3"/>
        <v>0.12868607649972855</v>
      </c>
      <c r="H35" s="213">
        <f t="shared" si="4"/>
        <v>6.9490481309853414E-2</v>
      </c>
      <c r="I35" s="105"/>
      <c r="J35" s="191"/>
      <c r="K35" s="192"/>
      <c r="L35" s="190"/>
    </row>
    <row r="36" spans="2:12" ht="15" customHeight="1">
      <c r="B36" s="328">
        <v>31</v>
      </c>
      <c r="C36" s="323">
        <f>'VELOCIDAD TANGENCIAL'!L35</f>
        <v>112414.34144361828</v>
      </c>
      <c r="D36" s="323">
        <f t="shared" si="2"/>
        <v>6859.0823531824135</v>
      </c>
      <c r="E36" s="326">
        <f t="shared" si="0"/>
        <v>4.2919839575837849E-3</v>
      </c>
      <c r="F36" s="233">
        <f>'VELOCIDAD TANGENCIAL'!I35</f>
        <v>3.0379703589734436E-2</v>
      </c>
      <c r="G36" s="212">
        <f t="shared" si="3"/>
        <v>0.13255645714406686</v>
      </c>
      <c r="H36" s="213">
        <f t="shared" si="4"/>
        <v>7.1580486857796111E-2</v>
      </c>
      <c r="I36" s="105"/>
      <c r="J36" s="191"/>
      <c r="K36" s="192"/>
      <c r="L36" s="190"/>
    </row>
    <row r="37" spans="2:12" ht="15" customHeight="1">
      <c r="B37" s="328">
        <v>32</v>
      </c>
      <c r="C37" s="323">
        <f>'VELOCIDAD TANGENCIAL'!L36</f>
        <v>119471.60584984331</v>
      </c>
      <c r="D37" s="323">
        <f t="shared" si="2"/>
        <v>7057.2644062250329</v>
      </c>
      <c r="E37" s="326">
        <f t="shared" si="0"/>
        <v>4.4159938686100407E-3</v>
      </c>
      <c r="F37" s="233">
        <f>'VELOCIDAD TANGENCIAL'!I36</f>
        <v>3.1257475650253393E-2</v>
      </c>
      <c r="G37" s="212">
        <f t="shared" si="3"/>
        <v>0.13638645972445398</v>
      </c>
      <c r="H37" s="213">
        <f t="shared" si="4"/>
        <v>7.3648688251205158E-2</v>
      </c>
      <c r="I37" s="105"/>
      <c r="J37" s="191"/>
      <c r="K37" s="192"/>
      <c r="L37" s="190"/>
    </row>
    <row r="38" spans="2:12" ht="15" customHeight="1">
      <c r="B38" s="328">
        <v>33</v>
      </c>
      <c r="C38" s="323">
        <f>'VELOCIDAD TANGENCIAL'!L37</f>
        <v>126724.90259800757</v>
      </c>
      <c r="D38" s="323">
        <f t="shared" si="2"/>
        <v>7253.2967481642554</v>
      </c>
      <c r="E38" s="326">
        <f t="shared" ref="E38:E70" si="5">SIN(RADIANS(B38))/120</f>
        <v>4.538658625125226E-3</v>
      </c>
      <c r="F38" s="233">
        <f>'VELOCIDAD TANGENCIAL'!I37</f>
        <v>3.2125726368268569E-2</v>
      </c>
      <c r="G38" s="212">
        <f t="shared" si="3"/>
        <v>0.14017491758545597</v>
      </c>
      <c r="H38" s="213">
        <f t="shared" si="4"/>
        <v>7.5694455496146229E-2</v>
      </c>
      <c r="I38" s="105"/>
      <c r="J38" s="191"/>
      <c r="K38" s="192"/>
      <c r="L38" s="190"/>
    </row>
    <row r="39" spans="2:12" ht="15" customHeight="1">
      <c r="B39" s="328">
        <v>34</v>
      </c>
      <c r="C39" s="323">
        <f>'VELOCIDAD TANGENCIAL'!L38</f>
        <v>134172.02226365727</v>
      </c>
      <c r="D39" s="323">
        <f t="shared" si="2"/>
        <v>7447.119665649705</v>
      </c>
      <c r="E39" s="326">
        <f t="shared" si="5"/>
        <v>4.6599408622562243E-3</v>
      </c>
      <c r="F39" s="233">
        <f>'VELOCIDAD TANGENCIAL'!I38</f>
        <v>3.2984191266287009E-2</v>
      </c>
      <c r="G39" s="212">
        <f t="shared" si="3"/>
        <v>0.14392067672654382</v>
      </c>
      <c r="H39" s="213">
        <f t="shared" si="4"/>
        <v>7.7717165432333674E-2</v>
      </c>
      <c r="I39" s="105"/>
      <c r="J39" s="191"/>
      <c r="K39" s="192"/>
      <c r="L39" s="190"/>
    </row>
    <row r="40" spans="2:12" ht="15" customHeight="1">
      <c r="B40" s="328">
        <v>35</v>
      </c>
      <c r="C40" s="323">
        <f>'VELOCIDAD TANGENCIAL'!L39</f>
        <v>141810.69638200043</v>
      </c>
      <c r="D40" s="323">
        <f t="shared" si="2"/>
        <v>7638.6741183431586</v>
      </c>
      <c r="E40" s="326">
        <f t="shared" si="5"/>
        <v>4.7798036362587167E-3</v>
      </c>
      <c r="F40" s="233">
        <f>'VELOCIDAD TANGENCIAL'!I39</f>
        <v>3.3832608847705767E-2</v>
      </c>
      <c r="G40" s="212">
        <f t="shared" si="3"/>
        <v>0.14762259615414433</v>
      </c>
      <c r="H40" s="213">
        <f t="shared" si="4"/>
        <v>7.9716201923237945E-2</v>
      </c>
      <c r="I40" s="105"/>
      <c r="J40" s="191"/>
      <c r="K40" s="192"/>
      <c r="L40" s="190"/>
    </row>
    <row r="41" spans="2:12" ht="15" customHeight="1">
      <c r="B41" s="328">
        <v>36</v>
      </c>
      <c r="C41" s="323">
        <f>'VELOCIDAD TANGENCIAL'!L40</f>
        <v>149638.59813890309</v>
      </c>
      <c r="D41" s="323">
        <f t="shared" si="2"/>
        <v>7827.9017569026619</v>
      </c>
      <c r="E41" s="326">
        <f t="shared" si="5"/>
        <v>4.8982104357706098E-3</v>
      </c>
      <c r="F41" s="233">
        <f>'VELOCIDAD TANGENCIAL'!I40</f>
        <v>3.4670720676465858E-2</v>
      </c>
      <c r="G41" s="212">
        <f t="shared" si="3"/>
        <v>0.15127954822858422</v>
      </c>
      <c r="H41" s="213">
        <f t="shared" si="4"/>
        <v>8.1690956043435486E-2</v>
      </c>
      <c r="I41" s="105"/>
      <c r="J41" s="191"/>
      <c r="K41" s="192"/>
      <c r="L41" s="190"/>
    </row>
    <row r="42" spans="2:12" ht="15" customHeight="1">
      <c r="B42" s="328">
        <v>37</v>
      </c>
      <c r="C42" s="323">
        <f>'VELOCIDAD TANGENCIAL'!L41</f>
        <v>157653.34307965951</v>
      </c>
      <c r="D42" s="323">
        <f t="shared" si="2"/>
        <v>8014.7449407564127</v>
      </c>
      <c r="E42" s="326">
        <f t="shared" si="5"/>
        <v>5.0151251929337354E-3</v>
      </c>
      <c r="F42" s="233">
        <f>'VELOCIDAD TANGENCIAL'!I41</f>
        <v>3.5498271455773993E-2</v>
      </c>
      <c r="G42" s="212">
        <f t="shared" si="3"/>
        <v>0.15489041900825809</v>
      </c>
      <c r="H42" s="213">
        <f t="shared" si="4"/>
        <v>8.3640826264459373E-2</v>
      </c>
      <c r="I42" s="105"/>
      <c r="J42" s="191"/>
      <c r="K42" s="192"/>
      <c r="L42" s="190"/>
    </row>
    <row r="43" spans="2:12" ht="15" customHeight="1">
      <c r="B43" s="328">
        <v>38</v>
      </c>
      <c r="C43" s="323">
        <f>'VELOCIDAD TANGENCIAL'!L42</f>
        <v>165852.48983532016</v>
      </c>
      <c r="D43" s="323">
        <f t="shared" si="2"/>
        <v>8199.1467556606513</v>
      </c>
      <c r="E43" s="326">
        <f t="shared" si="5"/>
        <v>5.1305122943804855E-3</v>
      </c>
      <c r="F43" s="233">
        <f>'VELOCIDAD TANGENCIAL'!I42</f>
        <v>3.6315009105867921E-2</v>
      </c>
      <c r="G43" s="212">
        <f t="shared" si="3"/>
        <v>0.15845410858813394</v>
      </c>
      <c r="H43" s="213">
        <f t="shared" si="4"/>
        <v>8.5565218637592338E-2</v>
      </c>
      <c r="I43" s="105"/>
      <c r="J43" s="191"/>
      <c r="K43" s="192"/>
      <c r="L43" s="190"/>
    </row>
    <row r="44" spans="2:12" ht="15" customHeight="1">
      <c r="B44" s="328">
        <v>39</v>
      </c>
      <c r="C44" s="323">
        <f>'VELOCIDAD TANGENCIAL'!L43</f>
        <v>174233.54086635634</v>
      </c>
      <c r="D44" s="323">
        <f t="shared" si="2"/>
        <v>8381.051031036186</v>
      </c>
      <c r="E44" s="326">
        <f t="shared" si="5"/>
        <v>5.2443365920819785E-3</v>
      </c>
      <c r="F44" s="233">
        <f>'VELOCIDAD TANGENCIAL'!I43</f>
        <v>3.7120684840801832E-2</v>
      </c>
      <c r="G44" s="212">
        <f t="shared" si="3"/>
        <v>0.1619695314357609</v>
      </c>
      <c r="H44" s="213">
        <f t="shared" si="4"/>
        <v>8.7463546975310891E-2</v>
      </c>
      <c r="I44" s="105"/>
      <c r="J44" s="191"/>
      <c r="K44" s="192"/>
      <c r="L44" s="190"/>
    </row>
    <row r="45" spans="2:12" ht="15" customHeight="1">
      <c r="B45" s="328">
        <v>40</v>
      </c>
      <c r="C45" s="323">
        <f>'VELOCIDAD TANGENCIAL'!L44</f>
        <v>182793.94322343494</v>
      </c>
      <c r="D45" s="323">
        <f t="shared" si="2"/>
        <v>8560.4023570785939</v>
      </c>
      <c r="E45" s="326">
        <f t="shared" si="5"/>
        <v>5.3565634140544938E-3</v>
      </c>
      <c r="F45" s="233">
        <f>'VELOCIDAD TANGENCIAL'!I44</f>
        <v>3.7915053244228156E-2</v>
      </c>
      <c r="G45" s="212">
        <f t="shared" si="3"/>
        <v>0.16543561672105905</v>
      </c>
      <c r="H45" s="213">
        <f t="shared" si="4"/>
        <v>8.9335233029371894E-2</v>
      </c>
      <c r="I45" s="105"/>
      <c r="J45" s="191"/>
      <c r="K45" s="192"/>
      <c r="L45" s="190"/>
    </row>
    <row r="46" spans="2:12" ht="15" customHeight="1">
      <c r="B46" s="328">
        <v>41</v>
      </c>
      <c r="C46" s="323">
        <f>'VELOCIDAD TANGENCIAL'!L45</f>
        <v>191531.08932507149</v>
      </c>
      <c r="D46" s="323">
        <f t="shared" si="2"/>
        <v>8737.1461016365502</v>
      </c>
      <c r="E46" s="326">
        <f t="shared" si="5"/>
        <v>5.4671585749208936E-3</v>
      </c>
      <c r="F46" s="233">
        <f>'VELOCIDAD TANGENCIAL'!I45</f>
        <v>3.8697872344153075E-2</v>
      </c>
      <c r="G46" s="212">
        <f t="shared" si="3"/>
        <v>0.16885130864294506</v>
      </c>
      <c r="H46" s="213">
        <f t="shared" si="4"/>
        <v>9.1179706667190344E-2</v>
      </c>
      <c r="I46" s="105"/>
      <c r="J46" s="191"/>
      <c r="K46" s="192"/>
      <c r="L46" s="190"/>
    </row>
    <row r="47" spans="2:12" ht="15" customHeight="1">
      <c r="B47" s="328">
        <v>42</v>
      </c>
      <c r="C47" s="323">
        <f>'VELOCIDAD TANGENCIAL'!L46</f>
        <v>200442.31775192483</v>
      </c>
      <c r="D47" s="323">
        <f t="shared" si="2"/>
        <v>8911.2284268533404</v>
      </c>
      <c r="E47" s="326">
        <f t="shared" si="5"/>
        <v>5.5760883863238183E-3</v>
      </c>
      <c r="F47" s="233">
        <f>'VELOCIDAD TANGENCIAL'!I46</f>
        <v>3.946890368664261E-2</v>
      </c>
      <c r="G47" s="212">
        <f t="shared" si="3"/>
        <v>0.17221556675085076</v>
      </c>
      <c r="H47" s="213">
        <f t="shared" si="4"/>
        <v>9.2996406045459418E-2</v>
      </c>
      <c r="I47" s="105"/>
      <c r="J47" s="191"/>
      <c r="K47" s="192"/>
      <c r="L47" s="190"/>
    </row>
    <row r="48" spans="2:12" ht="15" customHeight="1">
      <c r="B48" s="328">
        <v>43</v>
      </c>
      <c r="C48" s="323">
        <f>'VELOCIDAD TANGENCIAL'!L47</f>
        <v>209524.91405749111</v>
      </c>
      <c r="D48" s="323">
        <f t="shared" si="2"/>
        <v>9082.5963055662869</v>
      </c>
      <c r="E48" s="326">
        <f t="shared" si="5"/>
        <v>5.6833196671874876E-3</v>
      </c>
      <c r="F48" s="233">
        <f>'VELOCIDAD TANGENCIAL'!I47</f>
        <v>4.0227912408457037E-2</v>
      </c>
      <c r="G48" s="212">
        <f t="shared" si="3"/>
        <v>0.17552736626157819</v>
      </c>
      <c r="H48" s="213">
        <f t="shared" si="4"/>
        <v>9.478477778125223E-2</v>
      </c>
      <c r="I48" s="105"/>
      <c r="J48" s="191"/>
      <c r="K48" s="192"/>
      <c r="L48" s="190"/>
    </row>
    <row r="49" spans="2:12" ht="15" customHeight="1">
      <c r="B49" s="328">
        <v>44</v>
      </c>
      <c r="C49" s="323">
        <f>'VELOCIDAD TANGENCIAL'!L48</f>
        <v>218776.11159495058</v>
      </c>
      <c r="D49" s="323">
        <f t="shared" si="2"/>
        <v>9251.1975374594622</v>
      </c>
      <c r="E49" s="326">
        <f t="shared" si="5"/>
        <v>5.788819753824977E-3</v>
      </c>
      <c r="F49" s="233">
        <f>'VELOCIDAD TANGENCIAL'!I48</f>
        <v>4.0974667308591547E-2</v>
      </c>
      <c r="G49" s="212">
        <f t="shared" si="3"/>
        <v>0.17878569837165847</v>
      </c>
      <c r="H49" s="213">
        <f t="shared" si="4"/>
        <v>9.6544277120695576E-2</v>
      </c>
      <c r="I49" s="105"/>
      <c r="J49" s="191"/>
      <c r="K49" s="192"/>
      <c r="L49" s="190"/>
    </row>
    <row r="50" spans="2:12" ht="15" customHeight="1">
      <c r="B50" s="328">
        <v>45</v>
      </c>
      <c r="C50" s="323">
        <f>'VELOCIDAD TANGENCIAL'!L49</f>
        <v>228193.09235991497</v>
      </c>
      <c r="D50" s="323">
        <f t="shared" si="2"/>
        <v>9416.9807649643917</v>
      </c>
      <c r="E50" s="326">
        <f t="shared" si="5"/>
        <v>5.8925565098878951E-3</v>
      </c>
      <c r="F50" s="233">
        <f>'VELOCIDAD TANGENCIAL'!I49</f>
        <v>4.1708940918701136E-2</v>
      </c>
      <c r="G50" s="212">
        <f t="shared" si="3"/>
        <v>0.1819895705643256</v>
      </c>
      <c r="H50" s="213">
        <f t="shared" si="4"/>
        <v>9.8274368104735832E-2</v>
      </c>
      <c r="I50" s="105"/>
      <c r="J50" s="191"/>
      <c r="K50" s="192"/>
      <c r="L50" s="190"/>
    </row>
    <row r="51" spans="2:12" ht="15" customHeight="1">
      <c r="B51" s="328">
        <v>46</v>
      </c>
      <c r="C51" s="323">
        <f>'VELOCIDAD TANGENCIAL'!L50</f>
        <v>237772.98784881891</v>
      </c>
      <c r="D51" s="323">
        <f t="shared" si="2"/>
        <v>9579.8954889039451</v>
      </c>
      <c r="E51" s="326">
        <f t="shared" si="5"/>
        <v>5.9944983361554264E-3</v>
      </c>
      <c r="F51" s="233">
        <f>'VELOCIDAD TANGENCIAL'!I50</f>
        <v>4.2430509572388517E-2</v>
      </c>
      <c r="G51" s="212">
        <f t="shared" si="3"/>
        <v>0.1851380069121048</v>
      </c>
      <c r="H51" s="213">
        <f t="shared" si="4"/>
        <v>9.9974523732536597E-2</v>
      </c>
      <c r="I51" s="105"/>
      <c r="J51" s="191"/>
      <c r="K51" s="192"/>
      <c r="L51" s="190"/>
    </row>
    <row r="52" spans="2:12" ht="15" customHeight="1">
      <c r="B52" s="328">
        <v>47</v>
      </c>
      <c r="C52" s="323">
        <f>'VELOCIDAD TANGENCIAL'!L51</f>
        <v>247512.87993269399</v>
      </c>
      <c r="D52" s="323">
        <f t="shared" si="2"/>
        <v>9739.8920838750782</v>
      </c>
      <c r="E52" s="326">
        <f t="shared" si="5"/>
        <v>6.0946141801597542E-3</v>
      </c>
      <c r="F52" s="233">
        <f>'VELOCIDAD TANGENCIAL'!I51</f>
        <v>4.3139153473333747E-2</v>
      </c>
      <c r="G52" s="212">
        <f t="shared" si="3"/>
        <v>0.18823004837396065</v>
      </c>
      <c r="H52" s="213">
        <f t="shared" si="4"/>
        <v>0.10164422612193875</v>
      </c>
      <c r="I52" s="105"/>
      <c r="J52" s="191"/>
      <c r="K52" s="192"/>
      <c r="L52" s="190"/>
    </row>
    <row r="53" spans="2:12" ht="15" customHeight="1">
      <c r="B53" s="328">
        <v>48</v>
      </c>
      <c r="C53" s="323">
        <f>'VELOCIDAD TANGENCIAL'!L52</f>
        <v>257409.80174605898</v>
      </c>
      <c r="D53" s="323">
        <f t="shared" si="2"/>
        <v>9896.9218133649847</v>
      </c>
      <c r="E53" s="326">
        <f t="shared" si="5"/>
        <v>6.1928735456449517E-3</v>
      </c>
      <c r="F53" s="233">
        <f>'VELOCIDAD TANGENCIAL'!I52</f>
        <v>4.3834656762245121E-2</v>
      </c>
      <c r="G53" s="212">
        <f t="shared" si="3"/>
        <v>0.19126475308733792</v>
      </c>
      <c r="H53" s="213">
        <f t="shared" si="4"/>
        <v>0.10328296666716248</v>
      </c>
      <c r="I53" s="105"/>
      <c r="J53" s="191"/>
      <c r="K53" s="192"/>
      <c r="L53" s="190"/>
    </row>
    <row r="54" spans="2:12" ht="15" customHeight="1">
      <c r="B54" s="328">
        <v>49</v>
      </c>
      <c r="C54" s="323">
        <f>'VELOCIDAD TANGENCIAL'!L53</f>
        <v>267460.73859065591</v>
      </c>
      <c r="D54" s="323">
        <f t="shared" si="2"/>
        <v>10050.93684459693</v>
      </c>
      <c r="E54" s="326">
        <f t="shared" si="5"/>
        <v>6.2892465018564332E-3</v>
      </c>
      <c r="F54" s="233">
        <f>'VELOCIDAD TANGENCIAL'!I53</f>
        <v>4.4516807582610528E-2</v>
      </c>
      <c r="G54" s="212">
        <f t="shared" si="3"/>
        <v>0.19424119665526185</v>
      </c>
      <c r="H54" s="213">
        <f t="shared" si="4"/>
        <v>0.10489024619384141</v>
      </c>
      <c r="I54" s="105"/>
      <c r="J54" s="191"/>
      <c r="K54" s="192"/>
      <c r="L54" s="190"/>
    </row>
    <row r="55" spans="2:12" ht="15" customHeight="1">
      <c r="B55" s="328">
        <v>50</v>
      </c>
      <c r="C55" s="323">
        <f>'VELOCIDAD TANGENCIAL'!L54</f>
        <v>277662.62885375624</v>
      </c>
      <c r="D55" s="323">
        <f t="shared" si="2"/>
        <v>10201.890263100329</v>
      </c>
      <c r="E55" s="326">
        <f t="shared" si="5"/>
        <v>6.3837036926581497E-3</v>
      </c>
      <c r="F55" s="233">
        <f>'VELOCIDAD TANGENCIAL'!I54</f>
        <v>4.5185398145229545E-2</v>
      </c>
      <c r="G55" s="212">
        <f t="shared" si="3"/>
        <v>0.19715847242783152</v>
      </c>
      <c r="H55" s="213">
        <f t="shared" si="4"/>
        <v>0.10646557511102903</v>
      </c>
      <c r="I55" s="105"/>
      <c r="J55" s="191"/>
      <c r="K55" s="192"/>
      <c r="L55" s="190"/>
    </row>
    <row r="56" spans="2:12" ht="15" customHeight="1">
      <c r="B56" s="328">
        <v>51</v>
      </c>
      <c r="C56" s="323">
        <f>'VELOCIDAD TANGENCIAL'!L55</f>
        <v>288012.36494075798</v>
      </c>
      <c r="D56" s="323">
        <f t="shared" si="2"/>
        <v>10349.736087001744</v>
      </c>
      <c r="E56" s="326">
        <f t="shared" si="5"/>
        <v>6.4762163454747572E-3</v>
      </c>
      <c r="F56" s="233">
        <f>'VELOCIDAD TANGENCIAL'!I55</f>
        <v>4.5840224791506602E-2</v>
      </c>
      <c r="G56" s="212">
        <f t="shared" si="3"/>
        <v>0.20001569177816217</v>
      </c>
      <c r="H56" s="213">
        <f t="shared" si="4"/>
        <v>0.10800847356020758</v>
      </c>
      <c r="I56" s="105"/>
      <c r="J56" s="191"/>
      <c r="K56" s="192"/>
      <c r="L56" s="190"/>
    </row>
    <row r="57" spans="2:12" ht="15" customHeight="1">
      <c r="B57" s="328">
        <v>52</v>
      </c>
      <c r="C57" s="323">
        <f>'VELOCIDAD TANGENCIAL'!L56</f>
        <v>298506.79422178888</v>
      </c>
      <c r="D57" s="323">
        <f t="shared" si="2"/>
        <v>10494.429281030898</v>
      </c>
      <c r="E57" s="326">
        <f t="shared" si="5"/>
        <v>6.5667562800560166E-3</v>
      </c>
      <c r="F57" s="233">
        <f>'VELOCIDAD TANGENCIAL'!I56</f>
        <v>4.6481088055485766E-2</v>
      </c>
      <c r="G57" s="212">
        <f t="shared" si="3"/>
        <v>0.20281198437355338</v>
      </c>
      <c r="H57" s="213">
        <f t="shared" si="4"/>
        <v>0.10951847156171883</v>
      </c>
      <c r="I57" s="105"/>
      <c r="J57" s="191"/>
      <c r="K57" s="192"/>
      <c r="L57" s="190"/>
    </row>
    <row r="58" spans="2:12" ht="15" customHeight="1">
      <c r="B58" s="328">
        <v>53</v>
      </c>
      <c r="C58" s="323">
        <f>'VELOCIDAD TANGENCIAL'!L57</f>
        <v>309142.71999202808</v>
      </c>
      <c r="D58" s="323">
        <f t="shared" si="2"/>
        <v>10635.925770239206</v>
      </c>
      <c r="E58" s="326">
        <f t="shared" si="5"/>
        <v>6.655295917060774E-3</v>
      </c>
      <c r="F58" s="233">
        <f>'VELOCIDAD TANGENCIAL'!I57</f>
        <v>4.7107792724608397E-2</v>
      </c>
      <c r="G58" s="212">
        <f t="shared" si="3"/>
        <v>0.20554649843993997</v>
      </c>
      <c r="H58" s="213">
        <f t="shared" si="4"/>
        <v>0.11099510915756759</v>
      </c>
      <c r="I58" s="105"/>
      <c r="J58" s="191"/>
      <c r="K58" s="192"/>
      <c r="L58" s="190"/>
    </row>
    <row r="59" spans="2:12" ht="15" customHeight="1">
      <c r="B59" s="328">
        <v>54</v>
      </c>
      <c r="C59" s="323">
        <f>'VELOCIDAD TANGENCIAL'!L58</f>
        <v>319916.90244545345</v>
      </c>
      <c r="D59" s="323">
        <f t="shared" si="2"/>
        <v>10774.182453425368</v>
      </c>
      <c r="E59" s="326">
        <f t="shared" si="5"/>
        <v>6.7418082864578958E-3</v>
      </c>
      <c r="F59" s="233">
        <f>'VELOCIDAD TANGENCIAL'!I58</f>
        <v>4.7720147899175176E-2</v>
      </c>
      <c r="G59" s="212">
        <f t="shared" si="3"/>
        <v>0.20821840102201344</v>
      </c>
      <c r="H59" s="213">
        <f t="shared" si="4"/>
        <v>0.11243793655188726</v>
      </c>
      <c r="I59" s="105"/>
      <c r="J59" s="191"/>
      <c r="K59" s="192"/>
      <c r="L59" s="190"/>
    </row>
    <row r="60" spans="2:12" ht="15" customHeight="1">
      <c r="B60" s="328">
        <v>55</v>
      </c>
      <c r="C60" s="323">
        <f>'VELOCIDAD TANGENCIAL'!L59</f>
        <v>330826.05966171779</v>
      </c>
      <c r="D60" s="323">
        <f t="shared" si="2"/>
        <v>10909.157216264342</v>
      </c>
      <c r="E60" s="326">
        <f t="shared" si="5"/>
        <v>6.8262670357415985E-3</v>
      </c>
      <c r="F60" s="233">
        <f>'VELOCIDAD TANGENCIAL'!I59</f>
        <v>4.8317967050494279E-2</v>
      </c>
      <c r="G60" s="212">
        <f t="shared" si="3"/>
        <v>0.21082687823645965</v>
      </c>
      <c r="H60" s="213">
        <f t="shared" si="4"/>
        <v>0.11384651424768821</v>
      </c>
      <c r="I60" s="105"/>
      <c r="J60" s="191"/>
      <c r="K60" s="192"/>
      <c r="L60" s="190"/>
    </row>
    <row r="61" spans="2:12" ht="15" customHeight="1">
      <c r="B61" s="328">
        <v>56</v>
      </c>
      <c r="C61" s="323">
        <f>'VELOCIDAD TANGENCIAL'!L60</f>
        <v>341866.8686058537</v>
      </c>
      <c r="D61" s="323">
        <f t="shared" si="2"/>
        <v>11040.808944135904</v>
      </c>
      <c r="E61" s="326">
        <f t="shared" si="5"/>
        <v>6.9086464379586815E-3</v>
      </c>
      <c r="F61" s="233">
        <f>'VELOCIDAD TANGENCIAL'!I60</f>
        <v>4.8901068077698139E-2</v>
      </c>
      <c r="G61" s="212">
        <f t="shared" si="3"/>
        <v>0.21337113551986719</v>
      </c>
      <c r="H61" s="213">
        <f t="shared" si="4"/>
        <v>0.11522041318072829</v>
      </c>
      <c r="I61" s="105"/>
      <c r="J61" s="191"/>
      <c r="K61" s="192"/>
      <c r="L61" s="190"/>
    </row>
    <row r="62" spans="2:12" ht="15" customHeight="1">
      <c r="B62" s="328">
        <v>57</v>
      </c>
      <c r="C62" s="323">
        <f>'VELOCIDAD TANGENCIAL'!L61</f>
        <v>353035.96614050207</v>
      </c>
      <c r="D62" s="323">
        <f t="shared" si="2"/>
        <v>11169.097534648376</v>
      </c>
      <c r="E62" s="326">
        <f t="shared" si="5"/>
        <v>6.9889213995452002E-3</v>
      </c>
      <c r="F62" s="233">
        <f>'VELOCIDAD TANGENCIAL'!I61</f>
        <v>4.9469273363211379E-2</v>
      </c>
      <c r="G62" s="212">
        <f t="shared" si="3"/>
        <v>0.21585039787125151</v>
      </c>
      <c r="H62" s="213">
        <f t="shared" si="4"/>
        <v>0.11655921485047582</v>
      </c>
      <c r="I62" s="105"/>
      <c r="J62" s="191"/>
      <c r="K62" s="192"/>
      <c r="L62" s="190"/>
    </row>
    <row r="63" spans="2:12" ht="15" customHeight="1">
      <c r="B63" s="328">
        <v>58</v>
      </c>
      <c r="C63" s="323">
        <f>'VELOCIDAD TANGENCIAL'!L62</f>
        <v>364329.95005035639</v>
      </c>
      <c r="D63" s="323">
        <f t="shared" si="2"/>
        <v>11293.983909854316</v>
      </c>
      <c r="E63" s="326">
        <f t="shared" si="5"/>
        <v>7.0670674679702171E-3</v>
      </c>
      <c r="F63" s="233">
        <f>'VELOCIDAD TANGENCIAL'!I62</f>
        <v>5.0022409826853069E-2</v>
      </c>
      <c r="G63" s="212">
        <f t="shared" si="3"/>
        <v>0.21826391008736212</v>
      </c>
      <c r="H63" s="213">
        <f t="shared" si="4"/>
        <v>0.11786251144717555</v>
      </c>
      <c r="I63" s="105"/>
      <c r="J63" s="191"/>
      <c r="K63" s="192"/>
      <c r="L63" s="190"/>
    </row>
    <row r="64" spans="2:12" ht="15" customHeight="1">
      <c r="B64" s="328">
        <v>59</v>
      </c>
      <c r="C64" s="323">
        <f>'VELOCIDAD TANGENCIAL'!L63</f>
        <v>375745.38007851038</v>
      </c>
      <c r="D64" s="323">
        <f t="shared" si="2"/>
        <v>11415.430028153991</v>
      </c>
      <c r="E64" s="326">
        <f t="shared" si="5"/>
        <v>7.1430608391842695E-3</v>
      </c>
      <c r="F64" s="233">
        <f>'VELOCIDAD TANGENCIAL'!I63</f>
        <v>5.0560308978556831E-2</v>
      </c>
      <c r="G64" s="212">
        <f t="shared" si="3"/>
        <v>0.22061093699349371</v>
      </c>
      <c r="H64" s="213">
        <f t="shared" si="4"/>
        <v>0.11912990597648661</v>
      </c>
      <c r="I64" s="105"/>
      <c r="J64" s="191"/>
      <c r="K64" s="192"/>
      <c r="L64" s="190"/>
    </row>
    <row r="65" spans="2:12" ht="15" customHeight="1">
      <c r="B65" s="328">
        <v>60</v>
      </c>
      <c r="C65" s="323">
        <f>'VELOCIDAD TANGENCIAL'!L64</f>
        <v>387278.77897439373</v>
      </c>
      <c r="D65" s="323">
        <f t="shared" si="2"/>
        <v>11533.398895883351</v>
      </c>
      <c r="E65" s="326">
        <f t="shared" si="5"/>
        <v>7.2168783648703218E-3</v>
      </c>
      <c r="F65" s="233">
        <f>'VELOCIDAD TANGENCIAL'!I64</f>
        <v>5.1082806969692737E-2</v>
      </c>
      <c r="G65" s="212">
        <f t="shared" si="3"/>
        <v>0.22289076366669186</v>
      </c>
      <c r="H65" s="213">
        <f t="shared" si="4"/>
        <v>0.12036101238001361</v>
      </c>
      <c r="I65" s="105"/>
      <c r="J65" s="191"/>
      <c r="K65" s="192"/>
      <c r="L65" s="190"/>
    </row>
    <row r="66" spans="2:12" ht="15" customHeight="1">
      <c r="B66" s="328">
        <v>61</v>
      </c>
      <c r="C66" s="323">
        <f>'VELOCIDAD TANGENCIAL'!L65</f>
        <v>398926.63355297624</v>
      </c>
      <c r="D66" s="323">
        <f t="shared" si="2"/>
        <v>11647.854578582512</v>
      </c>
      <c r="E66" s="326">
        <f t="shared" si="5"/>
        <v>7.2884975594949648E-3</v>
      </c>
      <c r="F66" s="233">
        <f>'VELOCIDAD TANGENCIAL'!I65</f>
        <v>5.1589744642975444E-2</v>
      </c>
      <c r="G66" s="212">
        <f t="shared" si="3"/>
        <v>0.22510269565418511</v>
      </c>
      <c r="H66" s="213">
        <f t="shared" si="4"/>
        <v>0.12155545565325997</v>
      </c>
      <c r="I66" s="105"/>
      <c r="J66" s="191"/>
      <c r="K66" s="192"/>
      <c r="L66" s="190"/>
    </row>
    <row r="67" spans="2:12" ht="15" customHeight="1">
      <c r="B67" s="328">
        <v>62</v>
      </c>
      <c r="C67" s="323">
        <f>'VELOCIDAD TANGENCIAL'!L66</f>
        <v>410685.39576491795</v>
      </c>
      <c r="D67" s="323">
        <f t="shared" si="2"/>
        <v>11758.762211941706</v>
      </c>
      <c r="E67" s="326">
        <f t="shared" si="5"/>
        <v>7.3578966071577243E-3</v>
      </c>
      <c r="F67" s="233">
        <f>'VELOCIDAD TANGENCIAL'!I66</f>
        <v>5.208096758094307E-2</v>
      </c>
      <c r="G67" s="212">
        <f t="shared" si="3"/>
        <v>0.22724605918421162</v>
      </c>
      <c r="H67" s="213">
        <f t="shared" si="4"/>
        <v>0.12271287195947428</v>
      </c>
      <c r="I67" s="105"/>
      <c r="J67" s="191"/>
      <c r="K67" s="192"/>
      <c r="L67" s="190"/>
    </row>
    <row r="68" spans="2:12" ht="15" customHeight="1">
      <c r="B68" s="328">
        <v>63</v>
      </c>
      <c r="C68" s="323">
        <f>'VELOCIDAD TANGENCIAL'!L67</f>
        <v>422551.48377733945</v>
      </c>
      <c r="D68" s="323">
        <f t="shared" si="2"/>
        <v>11866.088012421504</v>
      </c>
      <c r="E68" s="326">
        <f t="shared" si="5"/>
        <v>7.4250543682363983E-3</v>
      </c>
      <c r="F68" s="233">
        <f>'VELOCIDAD TANGENCIAL'!I67</f>
        <v>5.2556326152992605E-2</v>
      </c>
      <c r="G68" s="212">
        <f t="shared" si="3"/>
        <v>0.22932020137196116</v>
      </c>
      <c r="H68" s="213">
        <f t="shared" si="4"/>
        <v>0.12383290874085903</v>
      </c>
      <c r="I68" s="105"/>
      <c r="J68" s="191"/>
      <c r="K68" s="192"/>
      <c r="L68" s="190"/>
    </row>
    <row r="69" spans="2:12" ht="15" customHeight="1">
      <c r="B69" s="328">
        <v>64</v>
      </c>
      <c r="C69" s="323">
        <f>'VELOCIDAD TANGENCIAL'!L68</f>
        <v>434521.28306488274</v>
      </c>
      <c r="D69" s="323">
        <f t="shared" si="2"/>
        <v>11969.799287543283</v>
      </c>
      <c r="E69" s="326">
        <f t="shared" si="5"/>
        <v>7.4899503858263921E-3</v>
      </c>
      <c r="F69" s="233">
        <f>'VELOCIDAD TANGENCIAL'!I68</f>
        <v>5.3015675560956897E-2</v>
      </c>
      <c r="G69" s="212">
        <f t="shared" si="3"/>
        <v>0.23132449041785652</v>
      </c>
      <c r="H69" s="213">
        <f t="shared" si="4"/>
        <v>0.12491522482564253</v>
      </c>
      <c r="I69" s="105"/>
      <c r="J69" s="191"/>
      <c r="K69" s="192"/>
      <c r="L69" s="190"/>
    </row>
    <row r="70" spans="2:12" ht="15" customHeight="1">
      <c r="B70" s="328">
        <v>65</v>
      </c>
      <c r="C70" s="323">
        <f>'VELOCIDAD TANGENCIAL'!L69</f>
        <v>446591.14751073078</v>
      </c>
      <c r="D70" s="323">
        <f t="shared" si="2"/>
        <v>12069.864445848041</v>
      </c>
      <c r="E70" s="326">
        <f t="shared" si="5"/>
        <v>7.5525648919720825E-3</v>
      </c>
      <c r="F70" s="233">
        <f>'VELOCIDAD TANGENCIAL'!I69</f>
        <v>5.3458875883209807E-2</v>
      </c>
      <c r="G70" s="212">
        <f t="shared" si="3"/>
        <v>0.23325831580033907</v>
      </c>
      <c r="H70" s="213">
        <f t="shared" si="4"/>
        <v>0.12595949053218311</v>
      </c>
      <c r="I70" s="105"/>
      <c r="J70" s="191"/>
      <c r="K70" s="192"/>
      <c r="L70" s="190"/>
    </row>
    <row r="71" spans="2:12" ht="15" customHeight="1">
      <c r="B71" s="328">
        <v>66</v>
      </c>
      <c r="C71" s="323">
        <f>'VELOCIDAD TANGENCIAL'!L70</f>
        <v>458757.40051725</v>
      </c>
      <c r="D71" s="323">
        <f t="shared" ref="D71:D95" si="6">C71-C70</f>
        <v>12166.253006519226</v>
      </c>
      <c r="E71" s="326">
        <f t="shared" ref="E71:E95" si="7">SIN(RADIANS(B71))/120</f>
        <v>7.6128788136883407E-3</v>
      </c>
      <c r="F71" s="233">
        <f>'VELOCIDAD TANGENCIAL'!I70</f>
        <v>5.3885792117285961E-2</v>
      </c>
      <c r="G71" s="212">
        <f t="shared" ref="G71:G95" si="8">(K$9*COS(RADIANS(90-F71)))</f>
        <v>0.23512108846177146</v>
      </c>
      <c r="H71" s="213">
        <f t="shared" si="4"/>
        <v>0.12696538776935659</v>
      </c>
      <c r="I71" s="105"/>
      <c r="J71" s="191"/>
      <c r="K71" s="192"/>
      <c r="L71" s="190"/>
    </row>
    <row r="72" spans="2:12" ht="15" customHeight="1">
      <c r="B72" s="328">
        <v>67</v>
      </c>
      <c r="C72" s="323">
        <f>'VELOCIDAD TANGENCIAL'!L71</f>
        <v>471016.33612591744</v>
      </c>
      <c r="D72" s="323">
        <f t="shared" si="6"/>
        <v>12258.935608667438</v>
      </c>
      <c r="E72" s="326">
        <f t="shared" si="7"/>
        <v>7.6708737787703363E-3</v>
      </c>
      <c r="F72" s="233">
        <f>'VELOCIDAD TANGENCIAL'!I71</f>
        <v>5.4296294221001934E-2</v>
      </c>
      <c r="G72" s="212">
        <f t="shared" si="8"/>
        <v>0.23691224098762301</v>
      </c>
      <c r="H72" s="213">
        <f t="shared" si="4"/>
        <v>0.12793261013331644</v>
      </c>
      <c r="I72" s="105"/>
      <c r="J72" s="191"/>
      <c r="K72" s="192"/>
      <c r="L72" s="190"/>
    </row>
    <row r="73" spans="2:12" ht="15" customHeight="1">
      <c r="B73" s="328">
        <v>68</v>
      </c>
      <c r="C73" s="323">
        <f>'VELOCIDAD TANGENCIAL'!L72</f>
        <v>483364.22014619177</v>
      </c>
      <c r="D73" s="323">
        <f t="shared" si="6"/>
        <v>12347.88402027433</v>
      </c>
      <c r="E73" s="326">
        <f t="shared" si="7"/>
        <v>7.726532121389895E-3</v>
      </c>
      <c r="F73" s="233">
        <f>'VELOCIDAD TANGENCIAL'!I72</f>
        <v>5.4690257152066678E-2</v>
      </c>
      <c r="G73" s="212">
        <f t="shared" si="8"/>
        <v>0.23863122777960485</v>
      </c>
      <c r="H73" s="213">
        <f t="shared" si="4"/>
        <v>0.12886086300098662</v>
      </c>
      <c r="I73" s="105"/>
      <c r="J73" s="191"/>
      <c r="K73" s="192"/>
      <c r="L73" s="190"/>
    </row>
    <row r="74" spans="2:12" ht="15" customHeight="1">
      <c r="B74" s="328">
        <v>69</v>
      </c>
      <c r="C74" s="323">
        <f>'VELOCIDAD TANGENCIAL'!L73</f>
        <v>495797.29129298375</v>
      </c>
      <c r="D74" s="323">
        <f t="shared" si="6"/>
        <v>12433.071146791975</v>
      </c>
      <c r="E74" s="326">
        <f t="shared" si="7"/>
        <v>7.7798368874766816E-3</v>
      </c>
      <c r="F74" s="233">
        <f>'VELOCIDAD TANGENCIAL'!I73</f>
        <v>5.5067560906168919E-2</v>
      </c>
      <c r="G74" s="212">
        <f t="shared" si="8"/>
        <v>0.24027752522175488</v>
      </c>
      <c r="H74" s="213">
        <f t="shared" si="4"/>
        <v>0.12974986361974764</v>
      </c>
      <c r="I74" s="105"/>
      <c r="J74" s="191"/>
      <c r="K74" s="192"/>
      <c r="L74" s="190"/>
    </row>
    <row r="75" spans="2:12" ht="15" customHeight="1">
      <c r="B75" s="328">
        <v>70</v>
      </c>
      <c r="C75" s="323">
        <f>'VELOCIDAD TANGENCIAL'!L74</f>
        <v>508311.76233238017</v>
      </c>
      <c r="D75" s="323">
        <f t="shared" si="6"/>
        <v>12514.47103939642</v>
      </c>
      <c r="E75" s="326">
        <f t="shared" si="7"/>
        <v>7.83077183988257E-3</v>
      </c>
      <c r="F75" s="233">
        <f>'VELOCIDAD TANGENCIAL'!I74</f>
        <v>5.5428090553529881E-2</v>
      </c>
      <c r="G75" s="212">
        <f t="shared" si="8"/>
        <v>0.24185063183980626</v>
      </c>
      <c r="H75" s="213">
        <f t="shared" si="4"/>
        <v>0.13059934119349539</v>
      </c>
      <c r="I75" s="105"/>
      <c r="J75" s="191"/>
      <c r="K75" s="192"/>
      <c r="L75" s="190"/>
    </row>
    <row r="76" spans="2:12" ht="15" customHeight="1">
      <c r="B76" s="328">
        <v>71</v>
      </c>
      <c r="C76" s="323">
        <f>'VELOCIDAD TANGENCIAL'!L75</f>
        <v>520903.82123527204</v>
      </c>
      <c r="D76" s="323">
        <f t="shared" si="6"/>
        <v>12592.058902891877</v>
      </c>
      <c r="E76" s="326">
        <f t="shared" si="7"/>
        <v>7.87932146332764E-3</v>
      </c>
      <c r="F76" s="233">
        <f>'VELOCIDAD TANGENCIAL'!I75</f>
        <v>5.5771736273910424E-2</v>
      </c>
      <c r="G76" s="212">
        <f t="shared" si="8"/>
        <v>0.2433500684540611</v>
      </c>
      <c r="H76" s="213">
        <f t="shared" si="4"/>
        <v>0.13140903696519299</v>
      </c>
      <c r="I76" s="105"/>
      <c r="J76" s="191"/>
      <c r="K76" s="192"/>
      <c r="L76" s="190"/>
    </row>
    <row r="77" spans="2:12" ht="15" customHeight="1">
      <c r="B77" s="328">
        <v>72</v>
      </c>
      <c r="C77" s="323">
        <f>'VELOCIDAD TANGENCIAL'!L76</f>
        <v>533569.63233853551</v>
      </c>
      <c r="D77" s="323">
        <f t="shared" si="6"/>
        <v>12665.811103263462</v>
      </c>
      <c r="E77" s="326">
        <f t="shared" si="7"/>
        <v>7.9254709691262797E-3</v>
      </c>
      <c r="F77" s="233">
        <f>'VELOCIDAD TANGENCIAL'!I76</f>
        <v>5.6098393390061729E-2</v>
      </c>
      <c r="G77" s="212">
        <f t="shared" si="8"/>
        <v>0.2447753783253252</v>
      </c>
      <c r="H77" s="213">
        <f t="shared" si="4"/>
        <v>0.1321787042956756</v>
      </c>
      <c r="I77" s="105"/>
      <c r="J77" s="191"/>
      <c r="K77" s="192"/>
      <c r="L77" s="190"/>
    </row>
    <row r="78" spans="2:12" ht="15" customHeight="1">
      <c r="B78" s="328">
        <v>73</v>
      </c>
      <c r="C78" s="323">
        <f>'VELOCIDAD TANGENCIAL'!L77</f>
        <v>546305.33751341212</v>
      </c>
      <c r="D78" s="323">
        <f t="shared" si="6"/>
        <v>12735.70517487661</v>
      </c>
      <c r="E78" s="326">
        <f t="shared" si="7"/>
        <v>7.9692062996919617E-3</v>
      </c>
      <c r="F78" s="233">
        <f>'VELOCIDAD TANGENCIAL'!I77</f>
        <v>5.6407962399609414E-2</v>
      </c>
      <c r="G78" s="212">
        <f t="shared" si="8"/>
        <v>0.24612612729395972</v>
      </c>
      <c r="H78" s="213">
        <f t="shared" si="4"/>
        <v>0.13290810873873826</v>
      </c>
      <c r="I78" s="105"/>
      <c r="J78" s="191"/>
      <c r="K78" s="192"/>
      <c r="L78" s="190"/>
    </row>
    <row r="79" spans="2:12" ht="15" customHeight="1">
      <c r="B79" s="328">
        <v>74</v>
      </c>
      <c r="C79" s="323">
        <f>'VELOCIDAD TANGENCIAL'!L78</f>
        <v>559107.05734073208</v>
      </c>
      <c r="D79" s="323">
        <f t="shared" si="6"/>
        <v>12801.719827319961</v>
      </c>
      <c r="E79" s="326">
        <f t="shared" si="7"/>
        <v>8.0105141328193248E-3</v>
      </c>
      <c r="F79" s="233">
        <f>'VELOCIDAD TANGENCIAL'!I78</f>
        <v>5.6700349005361514E-2</v>
      </c>
      <c r="G79" s="212">
        <f t="shared" si="8"/>
        <v>0.24740190391232711</v>
      </c>
      <c r="H79" s="213">
        <f t="shared" si="4"/>
        <v>0.13359702811265664</v>
      </c>
      <c r="I79" s="105"/>
      <c r="J79" s="191"/>
      <c r="K79" s="192"/>
      <c r="L79" s="190"/>
    </row>
    <row r="80" spans="2:12" ht="15" customHeight="1">
      <c r="B80" s="328">
        <v>75</v>
      </c>
      <c r="C80" s="323">
        <f>'VELOCIDAD TANGENCIAL'!L79</f>
        <v>571970.89229262283</v>
      </c>
      <c r="D80" s="323">
        <f t="shared" si="6"/>
        <v>12863.834951890749</v>
      </c>
      <c r="E80" s="326">
        <f t="shared" si="7"/>
        <v>8.0493818857422361E-3</v>
      </c>
      <c r="F80" s="233">
        <f>'VELOCIDAD TANGENCIAL'!I79</f>
        <v>5.6975464144030749E-2</v>
      </c>
      <c r="G80" s="212">
        <f t="shared" si="8"/>
        <v>0.2486023195695766</v>
      </c>
      <c r="H80" s="213">
        <f t="shared" si="4"/>
        <v>0.13424525256757136</v>
      </c>
      <c r="I80" s="105"/>
      <c r="J80" s="191"/>
      <c r="K80" s="192"/>
      <c r="L80" s="190"/>
    </row>
    <row r="81" spans="1:13" ht="15" customHeight="1">
      <c r="B81" s="328">
        <v>76</v>
      </c>
      <c r="C81" s="323">
        <f>'VELOCIDAD TANGENCIAL'!L80</f>
        <v>584892.92392034328</v>
      </c>
      <c r="D81" s="323">
        <f t="shared" si="6"/>
        <v>12922.031627720455</v>
      </c>
      <c r="E81" s="326">
        <f t="shared" si="7"/>
        <v>8.0857977189666367E-3</v>
      </c>
      <c r="F81" s="233">
        <f>'VELOCIDAD TANGENCIAL'!I80</f>
        <v>5.7233224013362845E-2</v>
      </c>
      <c r="G81" s="212">
        <f t="shared" si="8"/>
        <v>0.24972700861082309</v>
      </c>
      <c r="H81" s="213">
        <f t="shared" si="4"/>
        <v>0.13485258464984448</v>
      </c>
      <c r="I81" s="105"/>
      <c r="J81" s="191"/>
      <c r="K81" s="192"/>
      <c r="L81" s="190"/>
    </row>
    <row r="82" spans="1:13" ht="15" customHeight="1">
      <c r="B82" s="328">
        <v>77</v>
      </c>
      <c r="C82" s="323">
        <f>'VELOCIDAD TANGENCIAL'!L81</f>
        <v>597869.21604788117</v>
      </c>
      <c r="D82" s="323">
        <f t="shared" si="6"/>
        <v>12976.29212753789</v>
      </c>
      <c r="E82" s="326">
        <f t="shared" si="7"/>
        <v>8.1197505398769611E-3</v>
      </c>
      <c r="F82" s="233">
        <f>'VELOCIDAD TANGENCIAL'!I81</f>
        <v>5.7473550097661946E-2</v>
      </c>
      <c r="G82" s="212">
        <f t="shared" si="8"/>
        <v>0.25077562844783341</v>
      </c>
      <c r="H82" s="213">
        <f t="shared" si="4"/>
        <v>0.13541883936183005</v>
      </c>
      <c r="I82" s="105"/>
      <c r="J82" s="191"/>
      <c r="K82" s="192"/>
      <c r="L82" s="190"/>
    </row>
    <row r="83" spans="1:13" ht="15" customHeight="1">
      <c r="B83" s="328">
        <v>78</v>
      </c>
      <c r="C83" s="323">
        <f>'VELOCIDAD TANGENCIAL'!L82</f>
        <v>610895.81597095029</v>
      </c>
      <c r="D83" s="323">
        <f t="shared" si="6"/>
        <v>13026.599923069123</v>
      </c>
      <c r="E83" s="326">
        <f t="shared" si="7"/>
        <v>8.1512300061150466E-3</v>
      </c>
      <c r="F83" s="233">
        <f>'VELOCIDAD TANGENCIAL'!I82</f>
        <v>5.7696369191706301E-2</v>
      </c>
      <c r="G83" s="212">
        <f t="shared" si="8"/>
        <v>0.25174785966360597</v>
      </c>
      <c r="H83" s="213">
        <f t="shared" si="4"/>
        <v>0.13594384421834724</v>
      </c>
      <c r="I83" s="105"/>
      <c r="J83" s="191"/>
      <c r="K83" s="192"/>
      <c r="L83" s="190"/>
    </row>
    <row r="84" spans="1:13" ht="15" customHeight="1">
      <c r="B84" s="328">
        <v>79</v>
      </c>
      <c r="C84" s="323">
        <f>'VELOCIDAD TANGENCIAL'!L83</f>
        <v>623968.7556610225</v>
      </c>
      <c r="D84" s="323">
        <f t="shared" si="6"/>
        <v>13072.939690072206</v>
      </c>
      <c r="E84" s="326">
        <f t="shared" si="7"/>
        <v>8.1802265287305338E-3</v>
      </c>
      <c r="F84" s="233">
        <f>'VELOCIDAD TANGENCIAL'!I83</f>
        <v>5.7901613423045888E-2</v>
      </c>
      <c r="G84" s="212">
        <f t="shared" si="8"/>
        <v>0.25264340610984559</v>
      </c>
      <c r="H84" s="213">
        <f t="shared" si="4"/>
        <v>0.13642743929931664</v>
      </c>
      <c r="I84" s="105"/>
      <c r="J84" s="191"/>
      <c r="K84" s="192"/>
      <c r="L84" s="190"/>
    </row>
    <row r="85" spans="1:13" ht="15" customHeight="1">
      <c r="B85" s="328">
        <v>80</v>
      </c>
      <c r="C85" s="323">
        <f>'VELOCIDAD TANGENCIAL'!L84</f>
        <v>637084.05297402781</v>
      </c>
      <c r="D85" s="323">
        <f t="shared" si="6"/>
        <v>13115.297313005314</v>
      </c>
      <c r="E85" s="326">
        <f t="shared" si="7"/>
        <v>8.2067312751017332E-3</v>
      </c>
      <c r="F85" s="233">
        <f>'VELOCIDAD TANGENCIAL'!I84</f>
        <v>5.8089220272675914E-2</v>
      </c>
      <c r="G85" s="212">
        <f t="shared" si="8"/>
        <v>0.25346199499683331</v>
      </c>
      <c r="H85" s="213">
        <f t="shared" si="4"/>
        <v>0.13686947729828999</v>
      </c>
      <c r="I85" s="105"/>
      <c r="J85" s="191"/>
      <c r="K85" s="192"/>
      <c r="L85" s="190"/>
    </row>
    <row r="86" spans="1:13" ht="15" customHeight="1">
      <c r="B86" s="328">
        <v>81</v>
      </c>
      <c r="C86" s="323">
        <f>'VELOCIDAD TANGENCIAL'!L85</f>
        <v>650237.71286335401</v>
      </c>
      <c r="D86" s="323">
        <f t="shared" si="6"/>
        <v>13153.659889326198</v>
      </c>
      <c r="E86" s="326">
        <f t="shared" si="7"/>
        <v>8.230736171626148E-3</v>
      </c>
      <c r="F86" s="233">
        <f>'VELOCIDAD TANGENCIAL'!I85</f>
        <v>5.8259132594079846E-2</v>
      </c>
      <c r="G86" s="212">
        <f t="shared" si="8"/>
        <v>0.25420337697674594</v>
      </c>
      <c r="H86" s="213">
        <f t="shared" si="4"/>
        <v>0.13726982356744283</v>
      </c>
      <c r="I86" s="105"/>
      <c r="J86" s="191"/>
      <c r="K86" s="192"/>
      <c r="L86" s="190"/>
    </row>
    <row r="87" spans="1:13" ht="15" customHeight="1">
      <c r="B87" s="328">
        <v>82</v>
      </c>
      <c r="C87" s="323">
        <f>'VELOCIDAD TANGENCIAL'!L86</f>
        <v>663425.72859677637</v>
      </c>
      <c r="D87" s="323">
        <f t="shared" si="6"/>
        <v>13188.015733422362</v>
      </c>
      <c r="E87" s="326">
        <f t="shared" si="7"/>
        <v>8.2522339061797522E-3</v>
      </c>
      <c r="F87" s="233">
        <f>'VELOCIDAD TANGENCIAL'!I86</f>
        <v>5.8411298630635648E-2</v>
      </c>
      <c r="G87" s="212">
        <f t="shared" si="8"/>
        <v>0.25486732621948205</v>
      </c>
      <c r="H87" s="213">
        <f t="shared" si="4"/>
        <v>0.13762835615852032</v>
      </c>
      <c r="I87" s="105"/>
      <c r="J87" s="191"/>
      <c r="K87" s="192"/>
      <c r="L87" s="190"/>
    </row>
    <row r="88" spans="1:13" ht="15" customHeight="1">
      <c r="B88" s="328">
        <v>83</v>
      </c>
      <c r="C88" s="323">
        <f>'VELOCIDAD TANGENCIAL'!L87</f>
        <v>676644.08297694731</v>
      </c>
      <c r="D88" s="323">
        <f t="shared" si="6"/>
        <v>13218.354380170931</v>
      </c>
      <c r="E88" s="326">
        <f t="shared" si="7"/>
        <v>8.2712179303443493E-3</v>
      </c>
      <c r="F88" s="233">
        <f>'VELOCIDAD TANGENCIAL'!I87</f>
        <v>5.8545672031380579E-2</v>
      </c>
      <c r="G88" s="212">
        <f t="shared" si="8"/>
        <v>0.25545364048171576</v>
      </c>
      <c r="H88" s="213">
        <f t="shared" si="4"/>
        <v>0.13794496586012653</v>
      </c>
      <c r="I88" s="105"/>
      <c r="J88" s="191"/>
      <c r="K88" s="192"/>
      <c r="L88" s="190"/>
    </row>
    <row r="89" spans="1:13" ht="15" customHeight="1">
      <c r="B89" s="328">
        <v>84</v>
      </c>
      <c r="C89" s="323">
        <f>'VELOCIDAD TANGENCIAL'!L88</f>
        <v>689888.74956507352</v>
      </c>
      <c r="D89" s="323">
        <f t="shared" si="6"/>
        <v>13244.666588126216</v>
      </c>
      <c r="E89" s="326">
        <f t="shared" si="7"/>
        <v>8.2876824614022768E-3</v>
      </c>
      <c r="F89" s="233">
        <f>'VELOCIDAD TANGENCIAL'!I88</f>
        <v>5.8662211865129377E-2</v>
      </c>
      <c r="G89" s="212">
        <f t="shared" si="8"/>
        <v>0.25596214116784605</v>
      </c>
      <c r="H89" s="213">
        <f t="shared" si="4"/>
        <v>0.13821955623063686</v>
      </c>
      <c r="I89" s="105"/>
      <c r="J89" s="191"/>
      <c r="K89" s="192"/>
      <c r="L89" s="190"/>
    </row>
    <row r="90" spans="1:13" ht="15" customHeight="1">
      <c r="B90" s="328">
        <v>85</v>
      </c>
      <c r="C90" s="323">
        <f>'VELOCIDAD TANGENCIAL'!L89</f>
        <v>703155.69390740839</v>
      </c>
      <c r="D90" s="323">
        <f t="shared" si="6"/>
        <v>13266.944342334871</v>
      </c>
      <c r="E90" s="326">
        <f t="shared" si="7"/>
        <v>8.3016224840978797E-3</v>
      </c>
      <c r="F90" s="233">
        <f>'VELOCIDAD TANGENCIAL'!I89</f>
        <v>5.8760882632941526E-2</v>
      </c>
      <c r="G90" s="212">
        <f t="shared" si="8"/>
        <v>0.25639267338522836</v>
      </c>
      <c r="H90" s="213">
        <f t="shared" si="4"/>
        <v>0.13845204362802332</v>
      </c>
      <c r="I90" s="105"/>
      <c r="J90" s="191"/>
      <c r="K90" s="192"/>
      <c r="L90" s="190"/>
    </row>
    <row r="91" spans="1:13" ht="15" customHeight="1">
      <c r="B91" s="328">
        <v>86</v>
      </c>
      <c r="C91" s="323">
        <f>'VELOCIDAD TANGENCIAL'!L90</f>
        <v>716440.8747641854</v>
      </c>
      <c r="D91" s="323">
        <f t="shared" si="6"/>
        <v>13285.180856777006</v>
      </c>
      <c r="E91" s="326">
        <f t="shared" si="7"/>
        <v>8.3130337521652008E-3</v>
      </c>
      <c r="F91" s="233">
        <f>'VELOCIDAD TANGENCIAL'!I90</f>
        <v>5.884165427893405E-2</v>
      </c>
      <c r="G91" s="212">
        <f t="shared" si="8"/>
        <v>0.25674510599085842</v>
      </c>
      <c r="H91" s="213">
        <f t="shared" si="4"/>
        <v>0.13864235723506355</v>
      </c>
      <c r="I91" s="105"/>
      <c r="J91" s="191"/>
      <c r="K91" s="192"/>
      <c r="L91" s="190"/>
    </row>
    <row r="92" spans="1:13" ht="15" customHeight="1">
      <c r="B92" s="328">
        <v>87</v>
      </c>
      <c r="C92" s="323">
        <f>'VELOCIDAD TANGENCIAL'!L91</f>
        <v>729740.24534061912</v>
      </c>
      <c r="D92" s="323">
        <f t="shared" si="6"/>
        <v>13299.370576433721</v>
      </c>
      <c r="E92" s="326">
        <f t="shared" si="7"/>
        <v>8.3219127896214488E-3</v>
      </c>
      <c r="F92" s="233">
        <f>'VELOCIDAD TANGENCIAL'!I91</f>
        <v>5.8904502199436257E-2</v>
      </c>
      <c r="G92" s="212">
        <f t="shared" si="8"/>
        <v>0.2570193316312831</v>
      </c>
      <c r="H92" s="213">
        <f t="shared" si="4"/>
        <v>0.13879043908089289</v>
      </c>
      <c r="I92" s="105"/>
      <c r="J92" s="191"/>
      <c r="K92" s="192"/>
      <c r="L92" s="190"/>
    </row>
    <row r="93" spans="1:13" ht="15" customHeight="1">
      <c r="B93" s="328">
        <v>88</v>
      </c>
      <c r="C93" s="323">
        <f>'VELOCIDAD TANGENCIAL'!L92</f>
        <v>743049.75451959821</v>
      </c>
      <c r="D93" s="323">
        <f t="shared" si="6"/>
        <v>13309.509178979089</v>
      </c>
      <c r="E93" s="326">
        <f t="shared" si="7"/>
        <v>8.3282568918257981E-3</v>
      </c>
      <c r="F93" s="233">
        <f>'VELOCIDAD TANGENCIAL'!I92</f>
        <v>5.8949407250483823E-2</v>
      </c>
      <c r="G93" s="212">
        <f t="shared" si="8"/>
        <v>0.25721526677551765</v>
      </c>
      <c r="H93" s="213">
        <f t="shared" si="4"/>
        <v>0.13889624405877954</v>
      </c>
      <c r="I93" s="105"/>
      <c r="J93" s="191"/>
      <c r="K93" s="192"/>
      <c r="L93" s="190"/>
    </row>
    <row r="94" spans="1:13" ht="15" customHeight="1">
      <c r="B94" s="328">
        <v>89</v>
      </c>
      <c r="C94" s="323">
        <f>'VELOCIDAD TANGENCIAL'!L93</f>
        <v>756365.34809569444</v>
      </c>
      <c r="D94" s="323">
        <f t="shared" si="6"/>
        <v>13315.593576096231</v>
      </c>
      <c r="E94" s="326">
        <f t="shared" si="7"/>
        <v>8.3320641263032614E-3</v>
      </c>
      <c r="F94" s="233">
        <f>'VELOCIDAD TANGENCIAL'!I93</f>
        <v>5.8976355753649921E-2</v>
      </c>
      <c r="G94" s="212">
        <f t="shared" si="8"/>
        <v>0.25733285174046916</v>
      </c>
      <c r="H94" s="213">
        <f t="shared" si="4"/>
        <v>0.13895973993985336</v>
      </c>
      <c r="I94" s="105"/>
      <c r="J94" s="191"/>
      <c r="K94" s="192"/>
      <c r="L94" s="190"/>
    </row>
    <row r="95" spans="1:13">
      <c r="B95" s="328">
        <v>90</v>
      </c>
      <c r="C95" s="323">
        <f>'VELOCIDAD TANGENCIAL'!L94</f>
        <v>769682.97001011367</v>
      </c>
      <c r="D95" s="323">
        <f t="shared" si="6"/>
        <v>13317.621914419229</v>
      </c>
      <c r="E95" s="326">
        <f t="shared" si="7"/>
        <v>8.3333333333333332E-3</v>
      </c>
      <c r="F95" s="233">
        <f>'VELOCIDAD TANGENCIAL'!I94</f>
        <v>5.898533950021155E-2</v>
      </c>
      <c r="G95" s="212">
        <f t="shared" si="8"/>
        <v>0.25737205070886554</v>
      </c>
      <c r="H95" s="213">
        <f t="shared" si="4"/>
        <v>0.1389809073827874</v>
      </c>
    </row>
    <row r="96" spans="1:13">
      <c r="A96" s="73"/>
      <c r="B96" s="105"/>
      <c r="C96" s="183"/>
      <c r="D96" s="183"/>
      <c r="E96" s="220"/>
      <c r="F96" s="220"/>
      <c r="G96" s="182"/>
      <c r="H96" s="182"/>
      <c r="I96" s="105"/>
      <c r="J96" s="182"/>
      <c r="K96" s="73"/>
      <c r="L96" s="183"/>
      <c r="M96" s="73"/>
    </row>
    <row r="97" spans="1:13" ht="21">
      <c r="A97" s="73"/>
      <c r="B97" s="105"/>
      <c r="C97" s="183"/>
      <c r="D97" s="183"/>
      <c r="E97" s="220"/>
      <c r="F97" s="220"/>
      <c r="G97" s="182"/>
      <c r="H97" s="182"/>
      <c r="I97" s="419"/>
      <c r="J97" s="419"/>
      <c r="K97" s="419"/>
      <c r="L97" s="419"/>
      <c r="M97" s="73"/>
    </row>
    <row r="98" spans="1:13">
      <c r="A98" s="73"/>
      <c r="B98" s="105"/>
      <c r="C98" s="183"/>
      <c r="D98" s="183"/>
      <c r="E98" s="220"/>
      <c r="F98" s="220"/>
      <c r="G98" s="182"/>
      <c r="H98" s="182"/>
      <c r="I98" s="73"/>
      <c r="J98" s="73"/>
      <c r="K98" s="73"/>
      <c r="L98" s="73"/>
      <c r="M98" s="73"/>
    </row>
    <row r="99" spans="1:13">
      <c r="A99" s="73"/>
      <c r="B99" s="105"/>
      <c r="C99" s="183"/>
      <c r="D99" s="183"/>
      <c r="E99" s="220"/>
      <c r="F99" s="220"/>
      <c r="G99" s="182"/>
      <c r="H99" s="182"/>
      <c r="I99" s="104"/>
      <c r="J99" s="24"/>
      <c r="K99" s="73"/>
      <c r="L99" s="73"/>
      <c r="M99" s="73"/>
    </row>
    <row r="100" spans="1:13">
      <c r="A100" s="73"/>
      <c r="B100" s="105"/>
      <c r="C100" s="183"/>
      <c r="D100" s="183"/>
      <c r="E100" s="220"/>
      <c r="F100" s="220"/>
      <c r="G100" s="182"/>
      <c r="H100" s="182"/>
      <c r="I100" s="104"/>
      <c r="J100" s="24"/>
      <c r="K100" s="24"/>
      <c r="L100" s="24"/>
      <c r="M100" s="73"/>
    </row>
    <row r="101" spans="1:13">
      <c r="A101" s="73"/>
      <c r="B101" s="105"/>
      <c r="C101" s="183"/>
      <c r="D101" s="183"/>
      <c r="E101" s="220"/>
      <c r="F101" s="220"/>
      <c r="G101" s="182"/>
      <c r="H101" s="182"/>
      <c r="I101" s="104"/>
      <c r="J101" s="24"/>
      <c r="K101" s="184"/>
      <c r="L101" s="185"/>
      <c r="M101" s="73"/>
    </row>
    <row r="102" spans="1:13">
      <c r="A102" s="73"/>
      <c r="B102" s="105"/>
      <c r="C102" s="183"/>
      <c r="D102" s="183"/>
      <c r="E102" s="220"/>
      <c r="F102" s="220"/>
      <c r="G102" s="182"/>
      <c r="H102" s="182"/>
      <c r="I102" s="104"/>
      <c r="J102" s="24"/>
      <c r="K102" s="24"/>
      <c r="L102" s="24"/>
      <c r="M102" s="73"/>
    </row>
    <row r="103" spans="1:13">
      <c r="A103" s="73"/>
      <c r="B103" s="105"/>
      <c r="C103" s="183"/>
      <c r="D103" s="183"/>
      <c r="E103" s="220"/>
      <c r="F103" s="220"/>
      <c r="G103" s="182"/>
      <c r="H103" s="182"/>
      <c r="I103" s="104"/>
      <c r="J103" s="24"/>
      <c r="K103" s="24"/>
      <c r="L103" s="24"/>
      <c r="M103" s="73"/>
    </row>
    <row r="104" spans="1:13">
      <c r="A104" s="73"/>
      <c r="B104" s="105"/>
      <c r="C104" s="183"/>
      <c r="D104" s="183"/>
      <c r="E104" s="220"/>
      <c r="F104" s="220"/>
      <c r="G104" s="182"/>
      <c r="H104" s="182"/>
      <c r="I104" s="104"/>
      <c r="J104" s="104"/>
      <c r="K104" s="104"/>
      <c r="L104" s="104"/>
      <c r="M104" s="73"/>
    </row>
    <row r="105" spans="1:13">
      <c r="A105" s="73"/>
      <c r="B105" s="105"/>
      <c r="C105" s="183"/>
      <c r="D105" s="183"/>
      <c r="E105" s="220"/>
      <c r="F105" s="220"/>
      <c r="G105" s="182"/>
      <c r="H105" s="182"/>
      <c r="I105" s="104"/>
      <c r="J105" s="67"/>
      <c r="K105" s="67"/>
      <c r="L105" s="105"/>
      <c r="M105" s="73"/>
    </row>
    <row r="106" spans="1:13">
      <c r="A106" s="73"/>
      <c r="B106" s="105"/>
      <c r="C106" s="183"/>
      <c r="D106" s="183"/>
      <c r="E106" s="220"/>
      <c r="F106" s="220"/>
      <c r="G106" s="182"/>
      <c r="H106" s="182"/>
      <c r="I106" s="104"/>
      <c r="J106" s="67"/>
      <c r="K106" s="67"/>
      <c r="L106" s="67"/>
      <c r="M106" s="73"/>
    </row>
    <row r="107" spans="1:13">
      <c r="A107" s="73"/>
      <c r="B107" s="105"/>
      <c r="C107" s="183"/>
      <c r="D107" s="183"/>
      <c r="E107" s="220"/>
      <c r="F107" s="220"/>
      <c r="G107" s="182"/>
      <c r="H107" s="182"/>
      <c r="I107" s="186"/>
      <c r="J107" s="73"/>
      <c r="K107" s="73"/>
      <c r="L107" s="73"/>
      <c r="M107" s="73"/>
    </row>
    <row r="108" spans="1:13">
      <c r="A108" s="73"/>
      <c r="B108" s="105"/>
      <c r="C108" s="183"/>
      <c r="D108" s="183"/>
      <c r="E108" s="220"/>
      <c r="F108" s="220"/>
      <c r="G108" s="182"/>
      <c r="H108" s="182"/>
      <c r="I108" s="186"/>
      <c r="J108" s="187"/>
      <c r="K108" s="73"/>
      <c r="L108" s="73"/>
      <c r="M108" s="73"/>
    </row>
    <row r="109" spans="1:13">
      <c r="A109" s="73"/>
      <c r="B109" s="105"/>
      <c r="C109" s="183"/>
      <c r="D109" s="183"/>
      <c r="E109" s="220"/>
      <c r="F109" s="220"/>
      <c r="G109" s="182"/>
      <c r="H109" s="182"/>
      <c r="I109" s="186"/>
      <c r="J109" s="73"/>
      <c r="K109" s="73"/>
      <c r="L109" s="73"/>
      <c r="M109" s="73"/>
    </row>
    <row r="110" spans="1:13">
      <c r="A110" s="73"/>
      <c r="B110" s="105"/>
      <c r="C110" s="183"/>
      <c r="D110" s="183"/>
      <c r="E110" s="220"/>
      <c r="F110" s="220"/>
      <c r="G110" s="182"/>
      <c r="H110" s="182"/>
      <c r="I110" s="104"/>
      <c r="J110" s="187"/>
      <c r="K110" s="73"/>
      <c r="L110" s="73"/>
      <c r="M110" s="73"/>
    </row>
    <row r="111" spans="1:13">
      <c r="A111" s="73"/>
      <c r="B111" s="105"/>
      <c r="C111" s="183"/>
      <c r="D111" s="183"/>
      <c r="E111" s="220"/>
      <c r="F111" s="220"/>
      <c r="G111" s="182"/>
      <c r="H111" s="182"/>
      <c r="I111" s="73"/>
      <c r="J111" s="73"/>
      <c r="K111" s="73"/>
      <c r="L111" s="73"/>
      <c r="M111" s="73"/>
    </row>
    <row r="112" spans="1:13">
      <c r="A112" s="73"/>
      <c r="B112" s="105"/>
      <c r="C112" s="183"/>
      <c r="D112" s="183"/>
      <c r="E112" s="220"/>
      <c r="F112" s="220"/>
      <c r="G112" s="182"/>
      <c r="H112" s="182"/>
      <c r="I112" s="105"/>
      <c r="J112" s="182"/>
      <c r="K112" s="73"/>
      <c r="L112" s="183"/>
      <c r="M112" s="73"/>
    </row>
    <row r="113" spans="1:13">
      <c r="A113" s="73"/>
      <c r="B113" s="105"/>
      <c r="C113" s="183"/>
      <c r="D113" s="183"/>
      <c r="E113" s="220"/>
      <c r="F113" s="220"/>
      <c r="G113" s="182"/>
      <c r="H113" s="182"/>
      <c r="I113" s="105"/>
      <c r="J113" s="182"/>
      <c r="K113" s="73"/>
      <c r="L113" s="183"/>
      <c r="M113" s="73"/>
    </row>
    <row r="114" spans="1:13">
      <c r="B114" s="105"/>
      <c r="C114" s="199"/>
      <c r="D114" s="199"/>
      <c r="E114" s="218"/>
      <c r="F114" s="218"/>
    </row>
    <row r="115" spans="1:13">
      <c r="B115" s="105"/>
      <c r="C115" s="199"/>
      <c r="D115" s="199"/>
      <c r="E115" s="218"/>
      <c r="F115" s="218"/>
    </row>
    <row r="116" spans="1:13">
      <c r="B116" s="105"/>
      <c r="C116" s="199"/>
      <c r="D116" s="199"/>
      <c r="E116" s="218"/>
      <c r="F116" s="218"/>
    </row>
    <row r="117" spans="1:13">
      <c r="B117" s="105"/>
      <c r="C117" s="199"/>
      <c r="D117" s="199"/>
      <c r="E117" s="218"/>
      <c r="F117" s="218"/>
    </row>
    <row r="118" spans="1:13">
      <c r="B118" s="105"/>
      <c r="C118" s="199"/>
      <c r="D118" s="199"/>
      <c r="E118" s="218"/>
      <c r="F118" s="218"/>
    </row>
    <row r="119" spans="1:13">
      <c r="B119" s="105"/>
      <c r="C119" s="199"/>
      <c r="D119" s="199"/>
      <c r="E119" s="218"/>
      <c r="F119" s="218"/>
    </row>
    <row r="120" spans="1:13">
      <c r="B120" s="105"/>
      <c r="C120" s="199"/>
      <c r="D120" s="199"/>
      <c r="E120" s="218"/>
      <c r="F120" s="218"/>
    </row>
    <row r="121" spans="1:13">
      <c r="B121" s="105"/>
      <c r="C121" s="199"/>
      <c r="D121" s="199"/>
      <c r="E121" s="218"/>
      <c r="F121" s="218"/>
    </row>
    <row r="122" spans="1:13">
      <c r="B122" s="105"/>
      <c r="C122" s="199"/>
      <c r="D122" s="199"/>
      <c r="E122" s="218"/>
      <c r="F122" s="218"/>
    </row>
    <row r="123" spans="1:13">
      <c r="B123" s="105"/>
      <c r="C123" s="199"/>
      <c r="D123" s="199"/>
      <c r="E123" s="218"/>
      <c r="F123" s="218"/>
    </row>
    <row r="124" spans="1:13">
      <c r="B124" s="105"/>
      <c r="C124" s="199"/>
      <c r="D124" s="199"/>
      <c r="E124" s="218"/>
      <c r="F124" s="218"/>
    </row>
    <row r="125" spans="1:13">
      <c r="B125" s="105"/>
      <c r="C125" s="199"/>
      <c r="D125" s="199"/>
      <c r="E125" s="218"/>
      <c r="F125" s="218"/>
    </row>
    <row r="126" spans="1:13">
      <c r="B126" s="105"/>
      <c r="C126" s="199"/>
      <c r="D126" s="199"/>
      <c r="E126" s="218"/>
      <c r="F126" s="218"/>
    </row>
    <row r="127" spans="1:13">
      <c r="B127" s="105"/>
      <c r="C127" s="199"/>
      <c r="D127" s="199"/>
      <c r="E127" s="218"/>
      <c r="F127" s="218"/>
    </row>
    <row r="128" spans="1:13">
      <c r="B128" s="105"/>
      <c r="C128" s="199"/>
      <c r="D128" s="199"/>
      <c r="E128" s="218"/>
      <c r="F128" s="218"/>
    </row>
    <row r="129" spans="2:6">
      <c r="B129" s="105"/>
      <c r="C129" s="199"/>
      <c r="D129" s="199"/>
      <c r="E129" s="218"/>
      <c r="F129" s="218"/>
    </row>
    <row r="130" spans="2:6">
      <c r="B130" s="105"/>
      <c r="C130" s="199"/>
      <c r="D130" s="199"/>
      <c r="E130" s="218"/>
      <c r="F130" s="218"/>
    </row>
    <row r="131" spans="2:6">
      <c r="B131" s="105"/>
      <c r="C131" s="199"/>
      <c r="D131" s="199"/>
      <c r="E131" s="218"/>
      <c r="F131" s="218"/>
    </row>
    <row r="132" spans="2:6">
      <c r="B132" s="105"/>
      <c r="C132" s="199"/>
      <c r="D132" s="199"/>
      <c r="E132" s="218"/>
      <c r="F132" s="218"/>
    </row>
    <row r="133" spans="2:6">
      <c r="B133" s="105"/>
      <c r="C133" s="199"/>
      <c r="D133" s="199"/>
      <c r="E133" s="218"/>
      <c r="F133" s="218"/>
    </row>
    <row r="134" spans="2:6">
      <c r="B134" s="105"/>
      <c r="C134" s="199"/>
      <c r="D134" s="199"/>
      <c r="E134" s="218"/>
      <c r="F134" s="218"/>
    </row>
    <row r="135" spans="2:6">
      <c r="B135" s="105"/>
      <c r="C135" s="199"/>
      <c r="D135" s="199"/>
      <c r="E135" s="218"/>
      <c r="F135" s="218"/>
    </row>
    <row r="136" spans="2:6">
      <c r="B136" s="105"/>
      <c r="C136" s="199"/>
      <c r="D136" s="199"/>
      <c r="E136" s="218"/>
      <c r="F136" s="218"/>
    </row>
    <row r="137" spans="2:6">
      <c r="B137" s="105"/>
      <c r="C137" s="199"/>
      <c r="D137" s="199"/>
      <c r="E137" s="218"/>
      <c r="F137" s="218"/>
    </row>
    <row r="138" spans="2:6">
      <c r="B138" s="105"/>
      <c r="C138" s="199"/>
      <c r="D138" s="199"/>
      <c r="E138" s="218"/>
      <c r="F138" s="218"/>
    </row>
    <row r="139" spans="2:6">
      <c r="B139" s="105"/>
      <c r="C139" s="199"/>
      <c r="D139" s="199"/>
      <c r="E139" s="218"/>
      <c r="F139" s="218"/>
    </row>
    <row r="140" spans="2:6">
      <c r="B140" s="105"/>
      <c r="C140" s="199"/>
      <c r="D140" s="199"/>
      <c r="E140" s="218"/>
      <c r="F140" s="218"/>
    </row>
    <row r="141" spans="2:6">
      <c r="B141" s="105"/>
      <c r="C141" s="199"/>
      <c r="D141" s="199"/>
      <c r="E141" s="218"/>
      <c r="F141" s="218"/>
    </row>
    <row r="142" spans="2:6">
      <c r="B142" s="105"/>
      <c r="C142" s="199"/>
      <c r="D142" s="199"/>
      <c r="E142" s="218"/>
      <c r="F142" s="218"/>
    </row>
    <row r="143" spans="2:6">
      <c r="B143" s="105"/>
      <c r="C143" s="199"/>
      <c r="D143" s="199"/>
      <c r="E143" s="218"/>
      <c r="F143" s="218"/>
    </row>
    <row r="144" spans="2:6">
      <c r="B144" s="105"/>
      <c r="C144" s="199"/>
      <c r="D144" s="199"/>
      <c r="E144" s="218"/>
      <c r="F144" s="218"/>
    </row>
    <row r="145" spans="2:6">
      <c r="B145" s="105"/>
      <c r="C145" s="199"/>
      <c r="D145" s="199"/>
      <c r="E145" s="218"/>
      <c r="F145" s="218"/>
    </row>
    <row r="146" spans="2:6">
      <c r="B146" s="105"/>
      <c r="C146" s="199"/>
      <c r="D146" s="199"/>
      <c r="E146" s="218"/>
      <c r="F146" s="218"/>
    </row>
    <row r="147" spans="2:6">
      <c r="B147" s="105"/>
      <c r="C147" s="199"/>
      <c r="D147" s="199"/>
      <c r="E147" s="218"/>
      <c r="F147" s="218"/>
    </row>
    <row r="148" spans="2:6">
      <c r="B148" s="105"/>
      <c r="C148" s="199"/>
      <c r="D148" s="199"/>
      <c r="E148" s="218"/>
      <c r="F148" s="218"/>
    </row>
    <row r="149" spans="2:6">
      <c r="B149" s="105"/>
      <c r="C149" s="199"/>
      <c r="D149" s="199"/>
      <c r="E149" s="218"/>
      <c r="F149" s="218"/>
    </row>
    <row r="150" spans="2:6">
      <c r="B150" s="105"/>
      <c r="C150" s="199"/>
      <c r="D150" s="199"/>
      <c r="E150" s="218"/>
      <c r="F150" s="218"/>
    </row>
    <row r="151" spans="2:6">
      <c r="B151" s="105"/>
      <c r="C151" s="199"/>
      <c r="D151" s="199"/>
      <c r="E151" s="218"/>
      <c r="F151" s="218"/>
    </row>
    <row r="152" spans="2:6">
      <c r="B152" s="105"/>
      <c r="C152" s="199"/>
      <c r="D152" s="199"/>
      <c r="E152" s="218"/>
      <c r="F152" s="218"/>
    </row>
    <row r="153" spans="2:6">
      <c r="B153" s="105"/>
      <c r="C153" s="199"/>
      <c r="D153" s="199"/>
      <c r="E153" s="218"/>
      <c r="F153" s="218"/>
    </row>
    <row r="154" spans="2:6">
      <c r="B154" s="105"/>
      <c r="C154" s="199"/>
      <c r="D154" s="199"/>
      <c r="E154" s="218"/>
      <c r="F154" s="218"/>
    </row>
    <row r="155" spans="2:6">
      <c r="B155" s="105"/>
      <c r="C155" s="199"/>
      <c r="D155" s="199"/>
      <c r="E155" s="218"/>
      <c r="F155" s="218"/>
    </row>
    <row r="156" spans="2:6">
      <c r="B156" s="105"/>
      <c r="C156" s="199"/>
      <c r="D156" s="199"/>
      <c r="E156" s="218"/>
      <c r="F156" s="218"/>
    </row>
    <row r="157" spans="2:6">
      <c r="B157" s="105"/>
      <c r="C157" s="199"/>
      <c r="D157" s="199"/>
      <c r="E157" s="218"/>
      <c r="F157" s="218"/>
    </row>
    <row r="158" spans="2:6">
      <c r="B158" s="105"/>
      <c r="C158" s="199"/>
      <c r="D158" s="199"/>
      <c r="E158" s="218"/>
      <c r="F158" s="218"/>
    </row>
    <row r="159" spans="2:6">
      <c r="B159" s="105"/>
      <c r="C159" s="199"/>
      <c r="D159" s="199"/>
      <c r="E159" s="218"/>
      <c r="F159" s="218"/>
    </row>
    <row r="160" spans="2:6">
      <c r="B160" s="105"/>
      <c r="C160" s="199"/>
      <c r="D160" s="199"/>
      <c r="E160" s="218"/>
      <c r="F160" s="218"/>
    </row>
    <row r="161" spans="2:6">
      <c r="B161" s="105"/>
      <c r="C161" s="199"/>
      <c r="D161" s="199"/>
      <c r="E161" s="218"/>
      <c r="F161" s="218"/>
    </row>
    <row r="162" spans="2:6">
      <c r="B162" s="105"/>
      <c r="C162" s="199"/>
      <c r="D162" s="199"/>
      <c r="E162" s="218"/>
      <c r="F162" s="218"/>
    </row>
    <row r="163" spans="2:6">
      <c r="B163" s="105"/>
      <c r="C163" s="199"/>
      <c r="D163" s="199"/>
      <c r="E163" s="218"/>
      <c r="F163" s="218"/>
    </row>
    <row r="164" spans="2:6">
      <c r="B164" s="105"/>
      <c r="C164" s="199"/>
      <c r="D164" s="199"/>
      <c r="E164" s="218"/>
      <c r="F164" s="218"/>
    </row>
    <row r="165" spans="2:6">
      <c r="B165" s="105"/>
      <c r="C165" s="199"/>
      <c r="D165" s="199"/>
      <c r="E165" s="218"/>
      <c r="F165" s="218"/>
    </row>
    <row r="166" spans="2:6">
      <c r="B166" s="105"/>
      <c r="C166" s="199"/>
      <c r="D166" s="199"/>
      <c r="E166" s="218"/>
      <c r="F166" s="218"/>
    </row>
    <row r="167" spans="2:6">
      <c r="B167" s="105"/>
      <c r="C167" s="199"/>
      <c r="D167" s="199"/>
      <c r="E167" s="218"/>
      <c r="F167" s="218"/>
    </row>
    <row r="168" spans="2:6">
      <c r="B168" s="105"/>
      <c r="C168" s="199"/>
      <c r="D168" s="199"/>
      <c r="E168" s="218"/>
      <c r="F168" s="218"/>
    </row>
    <row r="169" spans="2:6">
      <c r="B169" s="105"/>
      <c r="C169" s="199"/>
      <c r="D169" s="199"/>
      <c r="E169" s="218"/>
      <c r="F169" s="218"/>
    </row>
    <row r="170" spans="2:6">
      <c r="B170" s="105"/>
      <c r="C170" s="199"/>
      <c r="D170" s="199"/>
      <c r="E170" s="218"/>
      <c r="F170" s="218"/>
    </row>
    <row r="171" spans="2:6">
      <c r="B171" s="105"/>
      <c r="C171" s="199"/>
      <c r="D171" s="199"/>
      <c r="E171" s="218"/>
      <c r="F171" s="218"/>
    </row>
    <row r="172" spans="2:6">
      <c r="B172" s="105"/>
      <c r="C172" s="199"/>
      <c r="D172" s="199"/>
      <c r="E172" s="218"/>
      <c r="F172" s="218"/>
    </row>
    <row r="173" spans="2:6">
      <c r="B173" s="105"/>
      <c r="C173" s="199"/>
      <c r="D173" s="199"/>
      <c r="E173" s="218"/>
      <c r="F173" s="218"/>
    </row>
    <row r="174" spans="2:6">
      <c r="B174" s="105"/>
      <c r="C174" s="199"/>
      <c r="D174" s="199"/>
      <c r="E174" s="218"/>
      <c r="F174" s="218"/>
    </row>
    <row r="175" spans="2:6">
      <c r="B175" s="105"/>
      <c r="C175" s="199"/>
      <c r="D175" s="199"/>
      <c r="E175" s="218"/>
      <c r="F175" s="218"/>
    </row>
    <row r="176" spans="2:6">
      <c r="B176" s="105"/>
      <c r="C176" s="199"/>
      <c r="D176" s="199"/>
      <c r="E176" s="218"/>
      <c r="F176" s="218"/>
    </row>
    <row r="177" spans="2:6">
      <c r="B177" s="105"/>
      <c r="C177" s="199"/>
      <c r="D177" s="199"/>
      <c r="E177" s="218"/>
      <c r="F177" s="218"/>
    </row>
    <row r="178" spans="2:6">
      <c r="B178" s="105"/>
      <c r="C178" s="199"/>
      <c r="D178" s="199"/>
      <c r="E178" s="218"/>
      <c r="F178" s="218"/>
    </row>
    <row r="179" spans="2:6">
      <c r="B179" s="105"/>
      <c r="C179" s="199"/>
      <c r="D179" s="199"/>
      <c r="E179" s="218"/>
      <c r="F179" s="218"/>
    </row>
    <row r="180" spans="2:6">
      <c r="B180" s="105"/>
      <c r="C180" s="199"/>
      <c r="D180" s="199"/>
      <c r="E180" s="218"/>
      <c r="F180" s="218"/>
    </row>
    <row r="181" spans="2:6">
      <c r="B181" s="105"/>
      <c r="C181" s="199"/>
      <c r="D181" s="199"/>
      <c r="E181" s="218"/>
      <c r="F181" s="218"/>
    </row>
    <row r="182" spans="2:6">
      <c r="B182" s="105"/>
      <c r="C182" s="199"/>
      <c r="D182" s="199"/>
      <c r="E182" s="218"/>
      <c r="F182" s="218"/>
    </row>
    <row r="183" spans="2:6">
      <c r="B183" s="105"/>
      <c r="C183" s="199"/>
      <c r="D183" s="199"/>
      <c r="E183" s="218"/>
      <c r="F183" s="218"/>
    </row>
    <row r="184" spans="2:6">
      <c r="B184" s="105"/>
      <c r="C184" s="199"/>
      <c r="D184" s="199"/>
      <c r="E184" s="218"/>
      <c r="F184" s="218"/>
    </row>
    <row r="185" spans="2:6">
      <c r="B185" s="105"/>
      <c r="C185" s="199"/>
      <c r="D185" s="199"/>
      <c r="E185" s="218"/>
      <c r="F185" s="218"/>
    </row>
    <row r="186" spans="2:6">
      <c r="B186" s="105"/>
      <c r="C186" s="199"/>
      <c r="D186" s="199"/>
      <c r="E186" s="218"/>
      <c r="F186" s="218"/>
    </row>
    <row r="187" spans="2:6">
      <c r="B187" s="105"/>
      <c r="C187" s="199"/>
      <c r="D187" s="199"/>
      <c r="E187" s="218"/>
      <c r="F187" s="218"/>
    </row>
    <row r="188" spans="2:6">
      <c r="B188" s="105"/>
      <c r="C188" s="199"/>
      <c r="D188" s="199"/>
      <c r="E188" s="218"/>
      <c r="F188" s="218"/>
    </row>
    <row r="189" spans="2:6">
      <c r="B189" s="105"/>
      <c r="C189" s="199"/>
      <c r="D189" s="199"/>
      <c r="E189" s="218"/>
      <c r="F189" s="218"/>
    </row>
    <row r="190" spans="2:6">
      <c r="B190" s="105"/>
      <c r="C190" s="199"/>
      <c r="D190" s="199"/>
      <c r="E190" s="218"/>
      <c r="F190" s="218"/>
    </row>
    <row r="191" spans="2:6">
      <c r="B191" s="105"/>
      <c r="C191" s="199"/>
      <c r="D191" s="199"/>
      <c r="E191" s="218"/>
      <c r="F191" s="218"/>
    </row>
    <row r="192" spans="2:6">
      <c r="B192" s="105"/>
      <c r="C192" s="199"/>
      <c r="D192" s="199"/>
      <c r="E192" s="218"/>
      <c r="F192" s="218"/>
    </row>
    <row r="193" spans="2:6">
      <c r="B193" s="105"/>
      <c r="C193" s="199"/>
      <c r="D193" s="199"/>
      <c r="E193" s="218"/>
      <c r="F193" s="218"/>
    </row>
    <row r="194" spans="2:6">
      <c r="B194" s="105"/>
      <c r="C194" s="199"/>
      <c r="D194" s="199"/>
      <c r="E194" s="218"/>
      <c r="F194" s="218"/>
    </row>
    <row r="195" spans="2:6">
      <c r="B195" s="105"/>
      <c r="C195" s="199"/>
      <c r="D195" s="199"/>
      <c r="E195" s="218"/>
      <c r="F195" s="218"/>
    </row>
    <row r="196" spans="2:6">
      <c r="B196" s="105"/>
      <c r="C196" s="199"/>
      <c r="D196" s="199"/>
      <c r="E196" s="218"/>
      <c r="F196" s="218"/>
    </row>
    <row r="197" spans="2:6">
      <c r="B197" s="105"/>
      <c r="C197" s="199"/>
      <c r="D197" s="199"/>
      <c r="E197" s="218"/>
      <c r="F197" s="218"/>
    </row>
    <row r="198" spans="2:6">
      <c r="B198" s="105"/>
      <c r="C198" s="199"/>
      <c r="D198" s="199"/>
      <c r="E198" s="218"/>
      <c r="F198" s="218"/>
    </row>
    <row r="199" spans="2:6">
      <c r="B199" s="105"/>
      <c r="C199" s="199"/>
      <c r="D199" s="199"/>
      <c r="E199" s="218"/>
      <c r="F199" s="218"/>
    </row>
    <row r="200" spans="2:6">
      <c r="B200" s="105"/>
      <c r="C200" s="199"/>
      <c r="D200" s="199"/>
      <c r="E200" s="218"/>
      <c r="F200" s="218"/>
    </row>
    <row r="201" spans="2:6">
      <c r="B201" s="105"/>
      <c r="C201" s="199"/>
      <c r="D201" s="199"/>
      <c r="E201" s="218"/>
      <c r="F201" s="218"/>
    </row>
    <row r="202" spans="2:6">
      <c r="B202" s="105"/>
      <c r="C202" s="199"/>
      <c r="D202" s="199"/>
      <c r="E202" s="218"/>
      <c r="F202" s="218"/>
    </row>
    <row r="203" spans="2:6">
      <c r="B203" s="105"/>
      <c r="C203" s="199"/>
      <c r="D203" s="199"/>
      <c r="E203" s="218"/>
      <c r="F203" s="218"/>
    </row>
    <row r="204" spans="2:6">
      <c r="B204" s="105"/>
      <c r="C204" s="199"/>
      <c r="D204" s="199"/>
      <c r="E204" s="218"/>
      <c r="F204" s="218"/>
    </row>
    <row r="205" spans="2:6">
      <c r="B205" s="105"/>
      <c r="C205" s="199"/>
      <c r="D205" s="199"/>
      <c r="E205" s="218"/>
      <c r="F205" s="218"/>
    </row>
    <row r="206" spans="2:6">
      <c r="B206" s="105"/>
      <c r="C206" s="199"/>
      <c r="D206" s="199"/>
      <c r="E206" s="218"/>
      <c r="F206" s="218"/>
    </row>
    <row r="207" spans="2:6">
      <c r="B207" s="181"/>
      <c r="C207" s="200"/>
      <c r="D207" s="200"/>
      <c r="E207" s="234"/>
      <c r="F207" s="234"/>
    </row>
    <row r="208" spans="2:6">
      <c r="B208" s="105"/>
      <c r="C208" s="199"/>
      <c r="D208" s="199"/>
      <c r="E208" s="218"/>
      <c r="F208" s="218"/>
    </row>
    <row r="209" spans="2:6">
      <c r="B209" s="105"/>
      <c r="C209" s="199"/>
      <c r="D209" s="199"/>
      <c r="E209" s="218"/>
      <c r="F209" s="218"/>
    </row>
    <row r="210" spans="2:6">
      <c r="B210" s="105"/>
      <c r="C210" s="199"/>
      <c r="D210" s="199"/>
      <c r="E210" s="218"/>
      <c r="F210" s="218"/>
    </row>
    <row r="211" spans="2:6">
      <c r="B211" s="105"/>
      <c r="C211" s="199"/>
      <c r="D211" s="199"/>
      <c r="E211" s="218"/>
      <c r="F211" s="218"/>
    </row>
    <row r="212" spans="2:6">
      <c r="B212" s="105"/>
      <c r="C212" s="199"/>
      <c r="D212" s="199"/>
      <c r="E212" s="218"/>
      <c r="F212" s="218"/>
    </row>
    <row r="213" spans="2:6">
      <c r="B213" s="105"/>
      <c r="C213" s="199"/>
      <c r="D213" s="199"/>
      <c r="E213" s="218"/>
      <c r="F213" s="218"/>
    </row>
    <row r="214" spans="2:6">
      <c r="B214" s="105"/>
      <c r="C214" s="199"/>
      <c r="D214" s="199"/>
      <c r="E214" s="218"/>
      <c r="F214" s="218"/>
    </row>
    <row r="215" spans="2:6">
      <c r="B215" s="105"/>
      <c r="C215" s="199"/>
      <c r="D215" s="199"/>
      <c r="E215" s="218"/>
      <c r="F215" s="218"/>
    </row>
    <row r="216" spans="2:6">
      <c r="B216" s="105"/>
      <c r="C216" s="199"/>
      <c r="D216" s="199"/>
      <c r="E216" s="218"/>
      <c r="F216" s="218"/>
    </row>
    <row r="217" spans="2:6">
      <c r="B217" s="105"/>
      <c r="C217" s="201"/>
      <c r="D217" s="201"/>
      <c r="E217" s="219"/>
      <c r="F217" s="219"/>
    </row>
    <row r="218" spans="2:6">
      <c r="B218" s="179"/>
      <c r="C218" s="201"/>
      <c r="D218" s="201"/>
      <c r="E218" s="219"/>
      <c r="F218" s="219"/>
    </row>
    <row r="219" spans="2:6">
      <c r="B219" s="179"/>
      <c r="C219" s="201"/>
      <c r="D219" s="201"/>
      <c r="E219" s="219"/>
      <c r="F219" s="219"/>
    </row>
  </sheetData>
  <mergeCells count="4">
    <mergeCell ref="B1:L1"/>
    <mergeCell ref="K3:L3"/>
    <mergeCell ref="I97:L97"/>
    <mergeCell ref="G4:H4"/>
  </mergeCells>
  <pageMargins left="0.7" right="0.7" top="0.75" bottom="0.75" header="0.3" footer="0.3"/>
  <pageSetup orientation="portrait" horizontalDpi="4294967293"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showGridLines="0" zoomScale="90" zoomScaleNormal="90" workbookViewId="0">
      <selection activeCell="A14" sqref="A14:C15"/>
    </sheetView>
  </sheetViews>
  <sheetFormatPr baseColWidth="10" defaultColWidth="10.7109375" defaultRowHeight="15"/>
  <cols>
    <col min="1" max="1" width="28.140625" bestFit="1" customWidth="1"/>
    <col min="2" max="3" width="14.28515625" bestFit="1" customWidth="1"/>
    <col min="5" max="6" width="14.28515625" customWidth="1"/>
    <col min="7" max="7" width="17.5703125" style="6" bestFit="1" customWidth="1"/>
    <col min="8" max="8" width="16.140625" style="4" customWidth="1"/>
    <col min="9" max="9" width="13.140625" style="231" customWidth="1"/>
    <col min="10" max="11" width="13.140625" customWidth="1"/>
    <col min="12" max="12" width="12" style="5" customWidth="1"/>
    <col min="13" max="13" width="2" style="6" bestFit="1" customWidth="1"/>
    <col min="14" max="14" width="7.5703125" style="6" customWidth="1"/>
    <col min="15" max="15" width="11.42578125" style="84"/>
  </cols>
  <sheetData>
    <row r="1" spans="1:25" ht="32.25" thickBot="1">
      <c r="A1" s="133"/>
      <c r="B1" s="438" t="s">
        <v>111</v>
      </c>
      <c r="C1" s="439"/>
      <c r="D1" s="439"/>
      <c r="E1" s="439"/>
      <c r="F1" s="439"/>
      <c r="G1" s="439"/>
      <c r="H1" s="440"/>
      <c r="I1" s="440"/>
      <c r="J1" s="440"/>
      <c r="K1" s="440"/>
      <c r="L1" s="440"/>
      <c r="M1" s="440"/>
      <c r="N1" s="440"/>
      <c r="O1" s="441"/>
      <c r="P1" s="250"/>
      <c r="Q1" s="250"/>
      <c r="R1" s="250"/>
      <c r="S1" s="250"/>
      <c r="T1" s="250"/>
      <c r="U1" s="250"/>
      <c r="V1" s="250"/>
      <c r="W1" s="250"/>
      <c r="X1" s="250"/>
      <c r="Y1" s="134"/>
    </row>
    <row r="2" spans="1:25" ht="15.75" thickBot="1">
      <c r="A2" s="135"/>
      <c r="B2" s="2"/>
      <c r="C2" s="2"/>
      <c r="D2" s="2"/>
      <c r="E2" s="2"/>
      <c r="F2" s="2"/>
      <c r="G2" s="5"/>
      <c r="H2" s="180"/>
      <c r="I2" s="219"/>
      <c r="J2" s="2"/>
      <c r="K2" s="442"/>
      <c r="L2" s="442"/>
      <c r="M2" s="442"/>
      <c r="N2" s="442"/>
      <c r="O2" s="137"/>
      <c r="P2" s="2"/>
      <c r="Q2" s="2"/>
      <c r="R2" s="2"/>
      <c r="S2" s="2"/>
      <c r="T2" s="2"/>
      <c r="U2" s="2"/>
      <c r="V2" s="2"/>
      <c r="W2" s="2"/>
      <c r="X2" s="2"/>
      <c r="Y2" s="136"/>
    </row>
    <row r="3" spans="1:25" ht="69" customHeight="1">
      <c r="A3" s="334" t="s">
        <v>75</v>
      </c>
      <c r="B3" s="110" t="s">
        <v>104</v>
      </c>
      <c r="C3" s="110" t="s">
        <v>120</v>
      </c>
      <c r="D3" s="2"/>
      <c r="E3" s="8" t="s">
        <v>34</v>
      </c>
      <c r="F3" s="64" t="s">
        <v>24</v>
      </c>
      <c r="G3" s="9" t="s">
        <v>36</v>
      </c>
      <c r="H3" s="195" t="s">
        <v>147</v>
      </c>
      <c r="I3" s="256" t="s">
        <v>123</v>
      </c>
      <c r="J3" s="257" t="s">
        <v>96</v>
      </c>
      <c r="K3" s="237" t="s">
        <v>93</v>
      </c>
      <c r="L3" s="64" t="s">
        <v>94</v>
      </c>
      <c r="M3" s="443" t="s">
        <v>92</v>
      </c>
      <c r="N3" s="444"/>
      <c r="O3" s="258" t="s">
        <v>86</v>
      </c>
      <c r="P3" s="2"/>
      <c r="Q3" s="2"/>
      <c r="R3" s="2"/>
      <c r="S3" s="2"/>
      <c r="T3" s="2"/>
      <c r="U3" s="2"/>
      <c r="V3" s="2"/>
      <c r="W3" s="2"/>
      <c r="X3" s="2"/>
      <c r="Y3" s="136"/>
    </row>
    <row r="4" spans="1:25" ht="15" customHeight="1">
      <c r="A4" s="335" t="s">
        <v>76</v>
      </c>
      <c r="B4" s="109" t="s">
        <v>102</v>
      </c>
      <c r="C4" s="109" t="s">
        <v>109</v>
      </c>
      <c r="D4" s="2"/>
      <c r="E4" s="259">
        <v>25</v>
      </c>
      <c r="F4" s="165">
        <f>'VELOCIDAD TANGENCIAL'!D29</f>
        <v>1511.4151476301861</v>
      </c>
      <c r="G4" s="165"/>
      <c r="H4" s="205">
        <f>'Angulo Deriva (Moises)'!D31</f>
        <v>2.7663781512843753</v>
      </c>
      <c r="I4" s="236">
        <f>'Angulo Banqueo Bien Calculado'!F25</f>
        <v>2.0174180563431583E-2</v>
      </c>
      <c r="J4" s="196">
        <f>'Angulo Banqueo Bien Calculado'!G30</f>
        <v>0.1087701760362679</v>
      </c>
      <c r="K4" s="128"/>
      <c r="L4" s="93"/>
      <c r="M4" s="114"/>
      <c r="N4" s="115"/>
      <c r="O4" s="298">
        <v>0</v>
      </c>
      <c r="P4" s="2"/>
      <c r="Q4" s="2"/>
      <c r="R4" s="2"/>
      <c r="S4" s="2"/>
      <c r="T4" s="2"/>
      <c r="U4" s="2"/>
      <c r="V4" s="2"/>
      <c r="W4" s="2"/>
      <c r="X4" s="2"/>
      <c r="Y4" s="136"/>
    </row>
    <row r="5" spans="1:25" ht="15" customHeight="1">
      <c r="A5" s="335" t="s">
        <v>77</v>
      </c>
      <c r="B5" s="109" t="s">
        <v>103</v>
      </c>
      <c r="C5" s="109" t="s">
        <v>110</v>
      </c>
      <c r="D5" s="2"/>
      <c r="E5" s="259">
        <v>26</v>
      </c>
      <c r="F5" s="165">
        <f>'VELOCIDAD TANGENCIAL'!D30</f>
        <v>1498.8847669709514</v>
      </c>
      <c r="G5" s="165">
        <f>'VELOCIDAD TANGENCIAL'!F30</f>
        <v>3.4806612942318478</v>
      </c>
      <c r="H5" s="205">
        <f>'Angulo Deriva (Moises)'!D32</f>
        <v>2.8718975126469628</v>
      </c>
      <c r="I5" s="236">
        <f>'Angulo Banqueo Bien Calculado'!F26</f>
        <v>2.1138461678688093E-2</v>
      </c>
      <c r="J5" s="196">
        <f>'Angulo Banqueo Bien Calculado'!G31</f>
        <v>0.11282452931955585</v>
      </c>
      <c r="K5" s="128">
        <f t="shared" ref="K5:K23" si="0">B$8-L5</f>
        <v>249.63535982136528</v>
      </c>
      <c r="L5" s="93">
        <f>'VELOCIDAD TANGENCIAL'!T30</f>
        <v>0.36464017863471843</v>
      </c>
      <c r="M5" s="114" t="s">
        <v>88</v>
      </c>
      <c r="N5" s="115">
        <f>'VELOCIDAD TANGENCIAL'!S30</f>
        <v>0.14585607145388738</v>
      </c>
      <c r="O5" s="298">
        <f>'VELOCIDAD TANGENCIAL'!Y96</f>
        <v>26.64</v>
      </c>
      <c r="P5" s="2"/>
      <c r="Q5" s="2"/>
      <c r="R5" s="2"/>
      <c r="S5" s="2"/>
      <c r="T5" s="2"/>
      <c r="U5" s="2"/>
      <c r="V5" s="2"/>
      <c r="W5" s="2"/>
      <c r="X5" s="2"/>
      <c r="Y5" s="136"/>
    </row>
    <row r="6" spans="1:25" ht="15" customHeight="1">
      <c r="A6" s="135"/>
      <c r="B6" s="2"/>
      <c r="C6" s="2"/>
      <c r="D6" s="2"/>
      <c r="E6" s="259">
        <v>27</v>
      </c>
      <c r="F6" s="165">
        <f>'VELOCIDAD TANGENCIAL'!D31</f>
        <v>1485.8978114916747</v>
      </c>
      <c r="G6" s="165">
        <f>'VELOCIDAD TANGENCIAL'!F31</f>
        <v>3.607487633132425</v>
      </c>
      <c r="H6" s="205">
        <f>'Angulo Deriva (Moises)'!D33</f>
        <v>2.9765420662064526</v>
      </c>
      <c r="I6" s="236">
        <f>'Angulo Banqueo Bien Calculado'!F27</f>
        <v>2.2096303802435477E-2</v>
      </c>
      <c r="J6" s="196">
        <f>'Angulo Banqueo Bien Calculado'!G32</f>
        <v>0.11684451507702369</v>
      </c>
      <c r="K6" s="128">
        <f t="shared" si="0"/>
        <v>249.622367534597</v>
      </c>
      <c r="L6" s="93">
        <f>'VELOCIDAD TANGENCIAL'!T31</f>
        <v>0.37763246540298567</v>
      </c>
      <c r="M6" s="114" t="s">
        <v>88</v>
      </c>
      <c r="N6" s="115">
        <f>'VELOCIDAD TANGENCIAL'!S31</f>
        <v>0.15105298616119428</v>
      </c>
      <c r="O6" s="298">
        <f>O$5*'VELOCIDAD TANGENCIAL'!A6</f>
        <v>53.28</v>
      </c>
      <c r="P6" s="2"/>
      <c r="Q6" s="2"/>
      <c r="R6" s="2"/>
      <c r="S6" s="2"/>
      <c r="T6" s="2"/>
      <c r="U6" s="2"/>
      <c r="V6" s="2"/>
      <c r="W6" s="2"/>
      <c r="X6" s="2"/>
      <c r="Y6" s="136"/>
    </row>
    <row r="7" spans="1:25" ht="15" customHeight="1">
      <c r="A7" s="304"/>
      <c r="B7" s="1"/>
      <c r="C7" s="2"/>
      <c r="D7" s="2"/>
      <c r="E7" s="259">
        <v>28</v>
      </c>
      <c r="F7" s="165">
        <f>'VELOCIDAD TANGENCIAL'!D32</f>
        <v>1472.4582371448023</v>
      </c>
      <c r="G7" s="165">
        <f>'VELOCIDAD TANGENCIAL'!F32</f>
        <v>3.7332150963534461</v>
      </c>
      <c r="H7" s="205">
        <f>'Angulo Deriva (Moises)'!D34</f>
        <v>3.0802799362181768</v>
      </c>
      <c r="I7" s="236">
        <f>'Angulo Banqueo Bien Calculado'!F28</f>
        <v>2.3047415166397946E-2</v>
      </c>
      <c r="J7" s="196">
        <f>'Angulo Banqueo Bien Calculado'!G33</f>
        <v>0.12082890878127908</v>
      </c>
      <c r="K7" s="128">
        <f t="shared" si="0"/>
        <v>249.60949027833593</v>
      </c>
      <c r="L7" s="93">
        <f>'VELOCIDAD TANGENCIAL'!T32</f>
        <v>0.39050972166408343</v>
      </c>
      <c r="M7" s="114" t="s">
        <v>88</v>
      </c>
      <c r="N7" s="115">
        <f>'VELOCIDAD TANGENCIAL'!S32</f>
        <v>0.15620388866563337</v>
      </c>
      <c r="O7" s="298">
        <f>O$5*'VELOCIDAD TANGENCIAL'!A7</f>
        <v>79.92</v>
      </c>
      <c r="P7" s="2"/>
      <c r="Q7" s="2"/>
      <c r="R7" s="2"/>
      <c r="S7" s="2"/>
      <c r="T7" s="2"/>
      <c r="U7" s="2"/>
      <c r="V7" s="2"/>
      <c r="W7" s="2"/>
      <c r="X7" s="2"/>
      <c r="Y7" s="136"/>
    </row>
    <row r="8" spans="1:25" ht="15" customHeight="1">
      <c r="A8" s="335" t="s">
        <v>87</v>
      </c>
      <c r="B8" s="97">
        <f>Coriolis!D10</f>
        <v>250</v>
      </c>
      <c r="C8" s="2"/>
      <c r="D8" s="2"/>
      <c r="E8" s="259">
        <v>29</v>
      </c>
      <c r="F8" s="165">
        <f>'VELOCIDAD TANGENCIAL'!D33</f>
        <v>1458.5701377548721</v>
      </c>
      <c r="G8" s="165">
        <f>'VELOCIDAD TANGENCIAL'!F33</f>
        <v>3.8578053860917154</v>
      </c>
      <c r="H8" s="205">
        <f>'Angulo Deriva (Moises)'!D35</f>
        <v>3.1830795231220401</v>
      </c>
      <c r="I8" s="236">
        <f>'Angulo Banqueo Bien Calculado'!F29</f>
        <v>2.3991506052586108E-2</v>
      </c>
      <c r="J8" s="196">
        <f>'Angulo Banqueo Bien Calculado'!G34</f>
        <v>0.12477649674684001</v>
      </c>
      <c r="K8" s="128">
        <f t="shared" si="0"/>
        <v>249.59673197511898</v>
      </c>
      <c r="L8" s="35">
        <f>'VELOCIDAD TANGENCIAL'!T33</f>
        <v>0.40326802488100966</v>
      </c>
      <c r="M8" s="157" t="s">
        <v>88</v>
      </c>
      <c r="N8" s="158">
        <f>'VELOCIDAD TANGENCIAL'!S33</f>
        <v>0.16130720995240386</v>
      </c>
      <c r="O8" s="298">
        <f>O$5*'VELOCIDAD TANGENCIAL'!A8</f>
        <v>106.56</v>
      </c>
      <c r="P8" s="2"/>
      <c r="Q8" s="2"/>
      <c r="R8" s="2"/>
      <c r="S8" s="2"/>
      <c r="T8" s="2"/>
      <c r="U8" s="2"/>
      <c r="V8" s="2"/>
      <c r="W8" s="2"/>
      <c r="X8" s="2"/>
      <c r="Y8" s="136"/>
    </row>
    <row r="9" spans="1:25" ht="15" customHeight="1">
      <c r="A9" s="335" t="s">
        <v>83</v>
      </c>
      <c r="B9" s="97">
        <v>1984</v>
      </c>
      <c r="C9" s="2"/>
      <c r="D9" s="2"/>
      <c r="E9" s="259">
        <v>30</v>
      </c>
      <c r="F9" s="165">
        <f>'VELOCIDAD TANGENCIAL'!D34</f>
        <v>1444.2377437714961</v>
      </c>
      <c r="G9" s="165">
        <f>'VELOCIDAD TANGENCIAL'!F34</f>
        <v>3.9812205509377918</v>
      </c>
      <c r="H9" s="205">
        <f>'Angulo Deriva (Moises)'!D36</f>
        <v>3.2849095131678205</v>
      </c>
      <c r="I9" s="236">
        <f>'Angulo Banqueo Bien Calculado'!F30</f>
        <v>2.4928288881548612E-2</v>
      </c>
      <c r="J9" s="196">
        <f>'Angulo Banqueo Bien Calculado'!G35</f>
        <v>0.12868607649972855</v>
      </c>
      <c r="K9" s="128">
        <f t="shared" si="0"/>
        <v>249.58409651124899</v>
      </c>
      <c r="L9" s="93">
        <f>'VELOCIDAD TANGENCIAL'!T34</f>
        <v>0.41590348875101185</v>
      </c>
      <c r="M9" s="114" t="s">
        <v>88</v>
      </c>
      <c r="N9" s="115">
        <f>'VELOCIDAD TANGENCIAL'!S34</f>
        <v>0.16636139550040474</v>
      </c>
      <c r="O9" s="298">
        <f>O$5*'VELOCIDAD TANGENCIAL'!A9</f>
        <v>133.19999999999999</v>
      </c>
      <c r="P9" s="2"/>
      <c r="Q9" s="2"/>
      <c r="R9" s="2"/>
      <c r="S9" s="2"/>
      <c r="T9" s="2"/>
      <c r="U9" s="2"/>
      <c r="V9" s="2"/>
      <c r="W9" s="2"/>
      <c r="X9" s="2"/>
      <c r="Y9" s="136"/>
    </row>
    <row r="10" spans="1:25" ht="15" customHeight="1">
      <c r="A10" s="335" t="s">
        <v>84</v>
      </c>
      <c r="B10" s="93">
        <f>B9/B8</f>
        <v>7.9359999999999999</v>
      </c>
      <c r="C10" s="2"/>
      <c r="D10" s="2"/>
      <c r="E10" s="260">
        <v>31</v>
      </c>
      <c r="F10" s="163">
        <f>'VELOCIDAD TANGENCIAL'!D35</f>
        <v>1429.4654209807215</v>
      </c>
      <c r="G10" s="163">
        <f>'VELOCIDAD TANGENCIAL'!F35</f>
        <v>4.1034229974373675</v>
      </c>
      <c r="H10" s="205">
        <f>'Angulo Deriva (Moises)'!D37</f>
        <v>3.3857388879544748</v>
      </c>
      <c r="I10" s="236">
        <f>'Angulo Banqueo Bien Calculado'!F31</f>
        <v>2.5857478299972213E-2</v>
      </c>
      <c r="J10" s="196">
        <f>'Angulo Banqueo Bien Calculado'!G36</f>
        <v>0.13255645714406686</v>
      </c>
      <c r="K10" s="128">
        <f t="shared" si="0"/>
        <v>249.57158773561062</v>
      </c>
      <c r="L10" s="93">
        <f>'VELOCIDAD TANGENCIAL'!T35</f>
        <v>0.428412264389393</v>
      </c>
      <c r="M10" s="114" t="s">
        <v>88</v>
      </c>
      <c r="N10" s="115">
        <f>'VELOCIDAD TANGENCIAL'!S35</f>
        <v>0.17136490575575722</v>
      </c>
      <c r="O10" s="298">
        <f>O$5*'VELOCIDAD TANGENCIAL'!A10</f>
        <v>159.84</v>
      </c>
      <c r="P10" s="2"/>
      <c r="Q10" s="2"/>
      <c r="R10" s="2"/>
      <c r="S10" s="2"/>
      <c r="T10" s="2"/>
      <c r="U10" s="2"/>
      <c r="V10" s="2"/>
      <c r="W10" s="2"/>
      <c r="X10" s="2"/>
      <c r="Y10" s="136"/>
    </row>
    <row r="11" spans="1:25" ht="15" customHeight="1">
      <c r="A11" s="445" t="s">
        <v>85</v>
      </c>
      <c r="B11" s="447">
        <f>'VELOCIDAD TANGENCIAL'!Y96</f>
        <v>26.64</v>
      </c>
      <c r="C11" s="2"/>
      <c r="D11" s="2"/>
      <c r="E11" s="260">
        <v>32</v>
      </c>
      <c r="F11" s="163">
        <f>'VELOCIDAD TANGENCIAL'!D36</f>
        <v>1414.257669175174</v>
      </c>
      <c r="G11" s="163">
        <f>'VELOCIDAD TANGENCIAL'!F36</f>
        <v>4.2243755015409894</v>
      </c>
      <c r="H11" s="205">
        <f>'Angulo Deriva (Moises)'!D38</f>
        <v>3.4855369338773183</v>
      </c>
      <c r="I11" s="236">
        <f>'Angulo Banqueo Bien Calculado'!F32</f>
        <v>2.6778791267603685E-2</v>
      </c>
      <c r="J11" s="196">
        <f>'Angulo Banqueo Bien Calculado'!G37</f>
        <v>0.13638645972445398</v>
      </c>
      <c r="K11" s="172">
        <f t="shared" si="0"/>
        <v>249.55920945849809</v>
      </c>
      <c r="L11" s="102">
        <f>'VELOCIDAD TANGENCIAL'!T36</f>
        <v>0.44079054150191843</v>
      </c>
      <c r="M11" s="173" t="s">
        <v>88</v>
      </c>
      <c r="N11" s="174">
        <f>'VELOCIDAD TANGENCIAL'!S36</f>
        <v>0.17631621660076738</v>
      </c>
      <c r="O11" s="261">
        <f>O$5*'VELOCIDAD TANGENCIAL'!A11</f>
        <v>186.48000000000002</v>
      </c>
      <c r="P11" s="2"/>
      <c r="Q11" s="2"/>
      <c r="R11" s="2"/>
      <c r="S11" s="2"/>
      <c r="T11" s="2"/>
      <c r="U11" s="2"/>
      <c r="V11" s="2"/>
      <c r="W11" s="2"/>
      <c r="X11" s="2"/>
      <c r="Y11" s="136"/>
    </row>
    <row r="12" spans="1:25" ht="15" customHeight="1">
      <c r="A12" s="446"/>
      <c r="B12" s="448"/>
      <c r="C12" s="2"/>
      <c r="D12" s="2"/>
      <c r="E12" s="260">
        <v>33</v>
      </c>
      <c r="F12" s="163">
        <f>'VELOCIDAD TANGENCIAL'!D37</f>
        <v>1398.6191207833742</v>
      </c>
      <c r="G12" s="163">
        <f>'VELOCIDAD TANGENCIAL'!F37</f>
        <v>4.3440412199443781</v>
      </c>
      <c r="H12" s="205">
        <f>'Angulo Deriva (Moises)'!D39</f>
        <v>3.584273251484932</v>
      </c>
      <c r="I12" s="236">
        <f>'Angulo Banqueo Bien Calculado'!F33</f>
        <v>2.7691947143467024E-2</v>
      </c>
      <c r="J12" s="196">
        <f>'Angulo Banqueo Bien Calculado'!G38</f>
        <v>0.14017491758545597</v>
      </c>
      <c r="K12" s="128">
        <f t="shared" si="0"/>
        <v>249.54696545045454</v>
      </c>
      <c r="L12" s="93">
        <f>'VELOCIDAD TANGENCIAL'!T37</f>
        <v>0.45303454954546857</v>
      </c>
      <c r="M12" s="114" t="s">
        <v>88</v>
      </c>
      <c r="N12" s="115">
        <f>'VELOCIDAD TANGENCIAL'!S37</f>
        <v>0.18121381981818743</v>
      </c>
      <c r="O12" s="298">
        <f>O$5*'VELOCIDAD TANGENCIAL'!A12</f>
        <v>213.12</v>
      </c>
      <c r="P12" s="2"/>
      <c r="Q12" s="2"/>
      <c r="R12" s="2"/>
      <c r="S12" s="2"/>
      <c r="T12" s="2"/>
      <c r="U12" s="2"/>
      <c r="V12" s="2"/>
      <c r="W12" s="2"/>
      <c r="X12" s="2"/>
      <c r="Y12" s="136"/>
    </row>
    <row r="13" spans="1:25" ht="15" customHeight="1">
      <c r="A13" s="135"/>
      <c r="B13" s="2"/>
      <c r="C13" s="2"/>
      <c r="D13" s="2"/>
      <c r="E13" s="260">
        <v>34</v>
      </c>
      <c r="F13" s="163">
        <f>'VELOCIDAD TANGENCIAL'!D38</f>
        <v>1382.5545394586559</v>
      </c>
      <c r="G13" s="163">
        <f>'VELOCIDAD TANGENCIAL'!F38</f>
        <v>4.4623837013106522</v>
      </c>
      <c r="H13" s="205">
        <f>'Angulo Deriva (Moises)'!D40</f>
        <v>3.681917764738635</v>
      </c>
      <c r="I13" s="236">
        <f>'Angulo Banqueo Bien Calculado'!F34</f>
        <v>2.8596667771349782E-2</v>
      </c>
      <c r="J13" s="196">
        <f>'Angulo Banqueo Bien Calculado'!G39</f>
        <v>0.14392067672654382</v>
      </c>
      <c r="K13" s="128">
        <f t="shared" si="0"/>
        <v>249.53485944112342</v>
      </c>
      <c r="L13" s="93">
        <f>'VELOCIDAD TANGENCIAL'!T38</f>
        <v>0.46514055887658295</v>
      </c>
      <c r="M13" s="114" t="s">
        <v>88</v>
      </c>
      <c r="N13" s="115">
        <f>'VELOCIDAD TANGENCIAL'!S38</f>
        <v>0.18605622355063317</v>
      </c>
      <c r="O13" s="298">
        <f>O$5*'VELOCIDAD TANGENCIAL'!A13</f>
        <v>239.76</v>
      </c>
      <c r="P13" s="2"/>
      <c r="Q13" s="2"/>
      <c r="R13" s="2"/>
      <c r="S13" s="2"/>
      <c r="T13" s="2"/>
      <c r="U13" s="2"/>
      <c r="V13" s="2"/>
      <c r="W13" s="2"/>
      <c r="X13" s="2"/>
      <c r="Y13" s="136"/>
    </row>
    <row r="14" spans="1:25" ht="15" customHeight="1">
      <c r="A14" s="432" t="s">
        <v>101</v>
      </c>
      <c r="B14" s="433"/>
      <c r="C14" s="434"/>
      <c r="D14" s="2"/>
      <c r="E14" s="260">
        <v>35</v>
      </c>
      <c r="F14" s="163">
        <f>'VELOCIDAD TANGENCIAL'!D39</f>
        <v>1366.0688186281122</v>
      </c>
      <c r="G14" s="163">
        <f>'VELOCIDAD TANGENCIAL'!F39</f>
        <v>4.5793668973732338</v>
      </c>
      <c r="H14" s="205">
        <f>'Angulo Deriva (Moises)'!D41</f>
        <v>3.7784407301735019</v>
      </c>
      <c r="I14" s="236">
        <f>'Angulo Banqueo Bien Calculado'!F35</f>
        <v>2.9492677564532329E-2</v>
      </c>
      <c r="J14" s="196">
        <f>'Angulo Banqueo Bien Calculado'!G40</f>
        <v>0.14762259615414433</v>
      </c>
      <c r="K14" s="128">
        <f t="shared" si="0"/>
        <v>249.52289511811244</v>
      </c>
      <c r="L14" s="93">
        <f>'VELOCIDAD TANGENCIAL'!T39</f>
        <v>0.47710488188754563</v>
      </c>
      <c r="M14" s="114" t="s">
        <v>88</v>
      </c>
      <c r="N14" s="115">
        <f>'VELOCIDAD TANGENCIAL'!S39</f>
        <v>0.19084195275501825</v>
      </c>
      <c r="O14" s="298">
        <f>O$5*'VELOCIDAD TANGENCIAL'!A14</f>
        <v>266.39999999999998</v>
      </c>
      <c r="P14" s="2"/>
      <c r="Q14" s="2"/>
      <c r="R14" s="2"/>
      <c r="S14" s="2"/>
      <c r="T14" s="2"/>
      <c r="U14" s="2"/>
      <c r="V14" s="2"/>
      <c r="W14" s="2"/>
      <c r="X14" s="2"/>
      <c r="Y14" s="136"/>
    </row>
    <row r="15" spans="1:25" ht="15" customHeight="1">
      <c r="A15" s="435"/>
      <c r="B15" s="436"/>
      <c r="C15" s="437"/>
      <c r="D15" s="2"/>
      <c r="E15" s="260">
        <v>36</v>
      </c>
      <c r="F15" s="163">
        <f>'VELOCIDAD TANGENCIAL'!D40</f>
        <v>1349.1669800020086</v>
      </c>
      <c r="G15" s="163">
        <f>'VELOCIDAD TANGENCIAL'!F40</f>
        <v>4.6949551739176814</v>
      </c>
      <c r="H15" s="205">
        <f>'Angulo Deriva (Moises)'!D42</f>
        <v>3.8738127459594871</v>
      </c>
      <c r="I15" s="236">
        <f>'Angulo Banqueo Bien Calculado'!F36</f>
        <v>3.0379703589734436E-2</v>
      </c>
      <c r="J15" s="196">
        <f>'Angulo Banqueo Bien Calculado'!G41</f>
        <v>0.15127954822858422</v>
      </c>
      <c r="K15" s="128">
        <f t="shared" si="0"/>
        <v>249.51107612587035</v>
      </c>
      <c r="L15" s="93">
        <f>'VELOCIDAD TANGENCIAL'!T40</f>
        <v>0.48892387412966654</v>
      </c>
      <c r="M15" s="114" t="s">
        <v>88</v>
      </c>
      <c r="N15" s="115">
        <f>'VELOCIDAD TANGENCIAL'!S40</f>
        <v>0.19556954965186663</v>
      </c>
      <c r="O15" s="298">
        <f>O$5*'VELOCIDAD TANGENCIAL'!A15</f>
        <v>293.04000000000002</v>
      </c>
      <c r="P15" s="2"/>
      <c r="Q15" s="2"/>
      <c r="R15" s="2"/>
      <c r="S15" s="2"/>
      <c r="T15" s="2"/>
      <c r="U15" s="2"/>
      <c r="V15" s="2"/>
      <c r="W15" s="2"/>
      <c r="X15" s="2"/>
      <c r="Y15" s="136"/>
    </row>
    <row r="16" spans="1:25" ht="15" customHeight="1">
      <c r="A16" s="135"/>
      <c r="B16" s="2"/>
      <c r="C16" s="2"/>
      <c r="D16" s="2"/>
      <c r="E16" s="260">
        <v>37</v>
      </c>
      <c r="F16" s="163">
        <f>'VELOCIDAD TANGENCIAL'!D41</f>
        <v>1331.8541720441219</v>
      </c>
      <c r="G16" s="163">
        <f>'VELOCIDAD TANGENCIAL'!F41</f>
        <v>4.8091133216351842</v>
      </c>
      <c r="H16" s="205">
        <f>'Angulo Deriva (Moises)'!D43</f>
        <v>3.9680047608566551</v>
      </c>
      <c r="I16" s="236">
        <f>'Angulo Banqueo Bien Calculado'!F37</f>
        <v>3.1257475650253393E-2</v>
      </c>
      <c r="J16" s="196">
        <f>'Angulo Banqueo Bien Calculado'!G42</f>
        <v>0.15489041900825809</v>
      </c>
      <c r="K16" s="128">
        <f t="shared" si="0"/>
        <v>249.49940606457659</v>
      </c>
      <c r="L16" s="93">
        <f>'VELOCIDAD TANGENCIAL'!T41</f>
        <v>0.50059393542341579</v>
      </c>
      <c r="M16" s="114" t="s">
        <v>88</v>
      </c>
      <c r="N16" s="115">
        <f>'VELOCIDAD TANGENCIAL'!S41</f>
        <v>0.2002375741693663</v>
      </c>
      <c r="O16" s="298">
        <f>O$5*'VELOCIDAD TANGENCIAL'!A16</f>
        <v>319.68</v>
      </c>
      <c r="P16" s="2"/>
      <c r="Q16" s="2"/>
      <c r="R16" s="2"/>
      <c r="S16" s="2"/>
      <c r="T16" s="2"/>
      <c r="U16" s="2"/>
      <c r="V16" s="2"/>
      <c r="W16" s="2"/>
      <c r="X16" s="2"/>
      <c r="Y16" s="136"/>
    </row>
    <row r="17" spans="1:25" ht="15" customHeight="1">
      <c r="A17" s="135"/>
      <c r="B17" s="2"/>
      <c r="C17" s="2"/>
      <c r="D17" s="2"/>
      <c r="E17" s="260">
        <v>38</v>
      </c>
      <c r="F17" s="163">
        <f>'VELOCIDAD TANGENCIAL'!D42</f>
        <v>1314.1356684034699</v>
      </c>
      <c r="G17" s="163">
        <f>'VELOCIDAD TANGENCIAL'!F42</f>
        <v>4.9218065668477742</v>
      </c>
      <c r="H17" s="205">
        <f>'Angulo Deriva (Moises)'!D44</f>
        <v>4.0609880830645624</v>
      </c>
      <c r="I17" s="236">
        <f>'Angulo Banqueo Bien Calculado'!F38</f>
        <v>3.2125726368268569E-2</v>
      </c>
      <c r="J17" s="196">
        <f>'Angulo Banqueo Bien Calculado'!G43</f>
        <v>0.15845410858813394</v>
      </c>
      <c r="K17" s="128">
        <f t="shared" si="0"/>
        <v>249.48788848904493</v>
      </c>
      <c r="L17" s="35">
        <f>'VELOCIDAD TANGENCIAL'!T42</f>
        <v>0.51211151095507268</v>
      </c>
      <c r="M17" s="157" t="s">
        <v>88</v>
      </c>
      <c r="N17" s="158">
        <f>'VELOCIDAD TANGENCIAL'!S42</f>
        <v>0.20484460438202909</v>
      </c>
      <c r="O17" s="298">
        <f>O$5*'VELOCIDAD TANGENCIAL'!A17</f>
        <v>346.32</v>
      </c>
      <c r="P17" s="2"/>
      <c r="Q17" s="2"/>
      <c r="R17" s="2"/>
      <c r="S17" s="2"/>
      <c r="T17" s="2"/>
      <c r="U17" s="2"/>
      <c r="V17" s="2"/>
      <c r="W17" s="2"/>
      <c r="X17" s="2"/>
      <c r="Y17" s="136"/>
    </row>
    <row r="18" spans="1:25" ht="15" customHeight="1">
      <c r="A18" s="135"/>
      <c r="B18" s="2"/>
      <c r="C18" s="2"/>
      <c r="D18" s="2"/>
      <c r="E18" s="262">
        <v>39</v>
      </c>
      <c r="F18" s="164">
        <f>'VELOCIDAD TANGENCIAL'!D43</f>
        <v>1296.0168663079041</v>
      </c>
      <c r="G18" s="164">
        <f>'VELOCIDAD TANGENCIAL'!F43</f>
        <v>5.0330005821016099</v>
      </c>
      <c r="H18" s="205">
        <f>'Angulo Deriva (Moises)'!D45</f>
        <v>4.1527343889627906</v>
      </c>
      <c r="I18" s="236">
        <f>'Angulo Banqueo Bien Calculado'!F39</f>
        <v>3.2984191266287009E-2</v>
      </c>
      <c r="J18" s="196">
        <f>'Angulo Banqueo Bien Calculado'!G44</f>
        <v>0.1619695314357609</v>
      </c>
      <c r="K18" s="128">
        <f t="shared" si="0"/>
        <v>249.47652690764045</v>
      </c>
      <c r="L18" s="93">
        <f>'VELOCIDAD TANGENCIAL'!T43</f>
        <v>0.52347309235955697</v>
      </c>
      <c r="M18" s="114" t="s">
        <v>88</v>
      </c>
      <c r="N18" s="115">
        <f>'VELOCIDAD TANGENCIAL'!S43</f>
        <v>0.20938923694382278</v>
      </c>
      <c r="O18" s="298">
        <f>O$5*'VELOCIDAD TANGENCIAL'!A18</f>
        <v>372.96000000000004</v>
      </c>
      <c r="P18" s="2"/>
      <c r="Q18" s="2"/>
      <c r="R18" s="2"/>
      <c r="S18" s="2"/>
      <c r="T18" s="2"/>
      <c r="U18" s="2"/>
      <c r="V18" s="2"/>
      <c r="W18" s="2"/>
      <c r="X18" s="2"/>
      <c r="Y18" s="136"/>
    </row>
    <row r="19" spans="1:25" ht="15" customHeight="1">
      <c r="A19" s="135"/>
      <c r="B19" s="2"/>
      <c r="C19" s="2"/>
      <c r="D19" s="2"/>
      <c r="E19" s="262">
        <v>40</v>
      </c>
      <c r="F19" s="164">
        <f>'VELOCIDAD TANGENCIAL'!D44</f>
        <v>1277.5032849200636</v>
      </c>
      <c r="G19" s="164">
        <f>'VELOCIDAD TANGENCIAL'!F44</f>
        <v>5.1426614966223694</v>
      </c>
      <c r="H19" s="205">
        <f>'Angulo Deriva (Moises)'!D46</f>
        <v>4.2432157317377026</v>
      </c>
      <c r="I19" s="236">
        <f>'Angulo Banqueo Bien Calculado'!F40</f>
        <v>3.3832608847705767E-2</v>
      </c>
      <c r="J19" s="196">
        <f>'Angulo Banqueo Bien Calculado'!G45</f>
        <v>0.16543561672105905</v>
      </c>
      <c r="K19" s="172">
        <f t="shared" si="0"/>
        <v>249.46532478121088</v>
      </c>
      <c r="L19" s="102">
        <f>'VELOCIDAD TANGENCIAL'!T44</f>
        <v>0.53467521878911084</v>
      </c>
      <c r="M19" s="173" t="s">
        <v>88</v>
      </c>
      <c r="N19" s="174">
        <f>'VELOCIDAD TANGENCIAL'!S44</f>
        <v>0.21387008751564432</v>
      </c>
      <c r="O19" s="261">
        <f>O$5*'VELOCIDAD TANGENCIAL'!A19</f>
        <v>399.6</v>
      </c>
      <c r="P19" s="2"/>
      <c r="Q19" s="2"/>
      <c r="R19" s="2"/>
      <c r="S19" s="2"/>
      <c r="T19" s="2"/>
      <c r="U19" s="2"/>
      <c r="V19" s="2"/>
      <c r="W19" s="2"/>
      <c r="X19" s="2"/>
      <c r="Y19" s="136"/>
    </row>
    <row r="20" spans="1:25" ht="15" customHeight="1">
      <c r="A20" s="135"/>
      <c r="B20" s="2"/>
      <c r="C20" s="2"/>
      <c r="D20" s="2"/>
      <c r="E20" s="262">
        <v>41</v>
      </c>
      <c r="F20" s="164">
        <f>'VELOCIDAD TANGENCIAL'!D45</f>
        <v>1258.6005636561842</v>
      </c>
      <c r="G20" s="164">
        <f>'VELOCIDAD TANGENCIAL'!F45</f>
        <v>5.2507559066331551</v>
      </c>
      <c r="H20" s="205">
        <f>'Angulo Deriva (Moises)'!D47</f>
        <v>4.3324045498957551</v>
      </c>
      <c r="I20" s="236">
        <f>'Angulo Banqueo Bien Calculado'!F41</f>
        <v>3.4670720676465858E-2</v>
      </c>
      <c r="J20" s="196">
        <f>'Angulo Banqueo Bien Calculado'!G46</f>
        <v>0.16885130864294506</v>
      </c>
      <c r="K20" s="128">
        <f t="shared" si="0"/>
        <v>249.45428552203251</v>
      </c>
      <c r="L20" s="93">
        <f>'VELOCIDAD TANGENCIAL'!T45</f>
        <v>0.54571447796750649</v>
      </c>
      <c r="M20" s="114" t="s">
        <v>88</v>
      </c>
      <c r="N20" s="115">
        <f>'VELOCIDAD TANGENCIAL'!S45</f>
        <v>0.21828579118700259</v>
      </c>
      <c r="O20" s="298">
        <f>O$5*'VELOCIDAD TANGENCIAL'!A20</f>
        <v>426.24</v>
      </c>
      <c r="P20" s="2"/>
      <c r="Q20" s="2"/>
      <c r="R20" s="2"/>
      <c r="S20" s="2"/>
      <c r="T20" s="2"/>
      <c r="U20" s="2"/>
      <c r="V20" s="2"/>
      <c r="W20" s="2"/>
      <c r="X20" s="2"/>
      <c r="Y20" s="136"/>
    </row>
    <row r="21" spans="1:25" ht="15" customHeight="1">
      <c r="A21" s="135"/>
      <c r="B21" s="2"/>
      <c r="C21" s="2"/>
      <c r="D21" s="2"/>
      <c r="E21" s="262">
        <v>42</v>
      </c>
      <c r="F21" s="164">
        <f>'VELOCIDAD TANGENCIAL'!D46</f>
        <v>1239.3144604682777</v>
      </c>
      <c r="G21" s="164">
        <f>'VELOCIDAD TANGENCIAL'!F46</f>
        <v>5.3572508855295888</v>
      </c>
      <c r="H21" s="205">
        <f>'Angulo Deriva (Moises)'!D48</f>
        <v>4.4202736756589838</v>
      </c>
      <c r="I21" s="236">
        <f>'Angulo Banqueo Bien Calculado'!F42</f>
        <v>3.5498271455773993E-2</v>
      </c>
      <c r="J21" s="196">
        <f>'Angulo Banqueo Bien Calculado'!G47</f>
        <v>0.17221556675085076</v>
      </c>
      <c r="K21" s="128">
        <f t="shared" si="0"/>
        <v>249.44341249277053</v>
      </c>
      <c r="L21" s="93">
        <f>'VELOCIDAD TANGENCIAL'!T46</f>
        <v>0.55658750722945838</v>
      </c>
      <c r="M21" s="114" t="s">
        <v>88</v>
      </c>
      <c r="N21" s="115">
        <f>'VELOCIDAD TANGENCIAL'!S46</f>
        <v>0.22263500289178337</v>
      </c>
      <c r="O21" s="298">
        <f>O$5*'VELOCIDAD TANGENCIAL'!A21</f>
        <v>452.88</v>
      </c>
      <c r="P21" s="2"/>
      <c r="Q21" s="2"/>
      <c r="R21" s="2"/>
      <c r="S21" s="2"/>
      <c r="T21" s="2"/>
      <c r="U21" s="2"/>
      <c r="V21" s="2"/>
      <c r="W21" s="2"/>
      <c r="X21" s="2"/>
      <c r="Y21" s="136"/>
    </row>
    <row r="22" spans="1:25" ht="15" customHeight="1">
      <c r="A22" s="135"/>
      <c r="B22" s="2"/>
      <c r="C22" s="2"/>
      <c r="D22" s="2"/>
      <c r="E22" s="262">
        <v>43</v>
      </c>
      <c r="F22" s="164">
        <f>'VELOCIDAD TANGENCIAL'!D47</f>
        <v>1219.6508500902039</v>
      </c>
      <c r="G22" s="164">
        <f>'VELOCIDAD TANGENCIAL'!F47</f>
        <v>5.4621139939093961</v>
      </c>
      <c r="H22" s="205">
        <f>'Angulo Deriva (Moises)'!D49</f>
        <v>4.5067963432404206</v>
      </c>
      <c r="I22" s="236">
        <f>'Angulo Banqueo Bien Calculado'!F43</f>
        <v>3.6315009105867921E-2</v>
      </c>
      <c r="J22" s="196">
        <f>'Angulo Banqueo Bien Calculado'!G48</f>
        <v>0.17552736626157819</v>
      </c>
      <c r="K22" s="128">
        <f t="shared" si="0"/>
        <v>249.43270900545508</v>
      </c>
      <c r="L22" s="93">
        <f>'VELOCIDAD TANGENCIAL'!T47</f>
        <v>0.56729099454492382</v>
      </c>
      <c r="M22" s="114" t="s">
        <v>88</v>
      </c>
      <c r="N22" s="115">
        <f>'VELOCIDAD TANGENCIAL'!S47</f>
        <v>0.22691639781796955</v>
      </c>
      <c r="O22" s="298">
        <f>O$5*'VELOCIDAD TANGENCIAL'!A22</f>
        <v>479.52</v>
      </c>
      <c r="P22" s="2"/>
      <c r="Q22" s="2"/>
      <c r="R22" s="2"/>
      <c r="S22" s="2"/>
      <c r="T22" s="2"/>
      <c r="U22" s="2"/>
      <c r="V22" s="2"/>
      <c r="W22" s="2"/>
      <c r="X22" s="2"/>
      <c r="Y22" s="136"/>
    </row>
    <row r="23" spans="1:25" ht="15" customHeight="1" thickBot="1">
      <c r="A23" s="135"/>
      <c r="B23" s="2"/>
      <c r="C23" s="2"/>
      <c r="D23" s="2"/>
      <c r="E23" s="263">
        <v>44</v>
      </c>
      <c r="F23" s="264">
        <f>'VELOCIDAD TANGENCIAL'!D48</f>
        <v>1199.6157222481695</v>
      </c>
      <c r="G23" s="264">
        <f>'VELOCIDAD TANGENCIAL'!F48</f>
        <v>5.5653132894539992</v>
      </c>
      <c r="H23" s="265">
        <f>'Angulo Deriva (Moises)'!D50</f>
        <v>4.5919461969974131</v>
      </c>
      <c r="I23" s="266">
        <f>'Angulo Banqueo Bien Calculado'!F44</f>
        <v>3.7120684840801832E-2</v>
      </c>
      <c r="J23" s="267">
        <f>'Angulo Banqueo Bien Calculado'!G49</f>
        <v>0.17878569837165847</v>
      </c>
      <c r="K23" s="268">
        <f t="shared" si="0"/>
        <v>249.42217832047203</v>
      </c>
      <c r="L23" s="62">
        <f>'VELOCIDAD TANGENCIAL'!T48</f>
        <v>0.57782167952797958</v>
      </c>
      <c r="M23" s="269" t="s">
        <v>88</v>
      </c>
      <c r="N23" s="270">
        <f>'VELOCIDAD TANGENCIAL'!S48</f>
        <v>0.23112867181119184</v>
      </c>
      <c r="O23" s="298">
        <f>O$5*'VELOCIDAD TANGENCIAL'!A23</f>
        <v>506.16</v>
      </c>
      <c r="P23" s="2"/>
      <c r="Q23" s="2"/>
      <c r="R23" s="2"/>
      <c r="S23" s="2"/>
      <c r="T23" s="2"/>
      <c r="U23" s="2"/>
      <c r="V23" s="2"/>
      <c r="W23" s="2"/>
      <c r="X23" s="2"/>
      <c r="Y23" s="136"/>
    </row>
    <row r="24" spans="1:25" ht="15" customHeight="1" thickBot="1">
      <c r="A24" s="135"/>
      <c r="B24" s="2"/>
      <c r="C24" s="2"/>
      <c r="D24" s="2"/>
      <c r="E24" s="2"/>
      <c r="F24" s="2"/>
      <c r="G24" s="5"/>
      <c r="H24" s="254">
        <f>SUM(H4:H23)</f>
        <v>74.229170747248475</v>
      </c>
      <c r="I24" s="255">
        <f>I23</f>
        <v>3.7120684840801832E-2</v>
      </c>
      <c r="J24" s="2"/>
      <c r="K24" s="2"/>
      <c r="M24" s="5"/>
      <c r="N24" s="5"/>
      <c r="O24" s="137"/>
      <c r="P24" s="2"/>
      <c r="Q24" s="2"/>
      <c r="R24" s="2"/>
      <c r="S24" s="2"/>
      <c r="T24" s="2"/>
      <c r="U24" s="2"/>
      <c r="V24" s="2"/>
      <c r="W24" s="2"/>
      <c r="X24" s="2"/>
      <c r="Y24" s="136"/>
    </row>
    <row r="25" spans="1:25" ht="15" customHeight="1">
      <c r="A25" s="135"/>
      <c r="B25" s="2"/>
      <c r="C25" s="2"/>
      <c r="D25" s="2"/>
      <c r="E25" s="2"/>
      <c r="F25" s="2"/>
      <c r="G25" s="5"/>
      <c r="H25" s="180"/>
      <c r="I25" s="219"/>
      <c r="J25" s="2"/>
      <c r="K25" s="2"/>
      <c r="M25" s="5"/>
      <c r="N25" s="5"/>
      <c r="O25" s="137"/>
      <c r="P25" s="2"/>
      <c r="Q25" s="2"/>
      <c r="R25" s="2"/>
      <c r="S25" s="2"/>
      <c r="T25" s="2"/>
      <c r="U25" s="2"/>
      <c r="V25" s="2"/>
      <c r="W25" s="2"/>
      <c r="X25" s="2"/>
      <c r="Y25" s="136"/>
    </row>
    <row r="26" spans="1:25" ht="15" customHeight="1">
      <c r="A26" s="135"/>
      <c r="B26" s="2"/>
      <c r="C26" s="2"/>
      <c r="D26" s="2"/>
      <c r="E26" s="2"/>
      <c r="F26" s="2"/>
      <c r="G26" s="5"/>
      <c r="H26" s="180"/>
      <c r="I26" s="219"/>
      <c r="J26" s="2"/>
      <c r="K26" s="2"/>
      <c r="M26" s="5"/>
      <c r="N26" s="5"/>
      <c r="O26" s="137"/>
      <c r="P26" s="2"/>
      <c r="Q26" s="2"/>
      <c r="R26" s="2"/>
      <c r="S26" s="2"/>
      <c r="T26" s="2"/>
      <c r="U26" s="2"/>
      <c r="V26" s="2"/>
      <c r="W26" s="2"/>
      <c r="X26" s="2"/>
      <c r="Y26" s="136"/>
    </row>
    <row r="27" spans="1:25" ht="15" customHeight="1">
      <c r="A27" s="135"/>
      <c r="B27" s="2"/>
      <c r="C27" s="2"/>
      <c r="D27" s="2"/>
      <c r="E27" s="2"/>
      <c r="F27" s="2"/>
      <c r="G27" s="5"/>
      <c r="H27" s="180"/>
      <c r="I27" s="219"/>
      <c r="J27" s="2"/>
      <c r="K27" s="2"/>
      <c r="M27" s="5"/>
      <c r="N27" s="5"/>
      <c r="O27" s="137"/>
      <c r="P27" s="2"/>
      <c r="Q27" s="2"/>
      <c r="R27" s="2"/>
      <c r="S27" s="2"/>
      <c r="T27" s="2"/>
      <c r="U27" s="2"/>
      <c r="V27" s="2"/>
      <c r="W27" s="2"/>
      <c r="X27" s="2"/>
      <c r="Y27" s="136"/>
    </row>
    <row r="28" spans="1:25" ht="15" customHeight="1">
      <c r="A28" s="135"/>
      <c r="B28" s="2"/>
      <c r="C28" s="2"/>
      <c r="D28" s="2"/>
      <c r="E28" s="2"/>
      <c r="F28" s="2"/>
      <c r="G28" s="5"/>
      <c r="H28" s="180"/>
      <c r="I28" s="219"/>
      <c r="J28" s="2"/>
      <c r="K28" s="2"/>
      <c r="M28" s="5"/>
      <c r="N28" s="5"/>
      <c r="O28" s="137"/>
      <c r="P28" s="2"/>
      <c r="Q28" s="2"/>
      <c r="R28" s="2"/>
      <c r="S28" s="2"/>
      <c r="T28" s="2"/>
      <c r="U28" s="2"/>
      <c r="V28" s="2"/>
      <c r="W28" s="2"/>
      <c r="X28" s="2"/>
      <c r="Y28" s="136"/>
    </row>
    <row r="29" spans="1:25" ht="15" customHeight="1">
      <c r="A29" s="135"/>
      <c r="B29" s="2"/>
      <c r="C29" s="2"/>
      <c r="D29" s="2"/>
      <c r="E29" s="2"/>
      <c r="F29" s="2"/>
      <c r="G29" s="5"/>
      <c r="H29" s="180"/>
      <c r="I29" s="219"/>
      <c r="J29" s="2"/>
      <c r="K29" s="2"/>
      <c r="M29" s="5"/>
      <c r="N29" s="5"/>
      <c r="O29" s="137"/>
      <c r="P29" s="2"/>
      <c r="Q29" s="2"/>
      <c r="R29" s="2"/>
      <c r="S29" s="2"/>
      <c r="T29" s="2"/>
      <c r="U29" s="2"/>
      <c r="V29" s="2"/>
      <c r="W29" s="2"/>
      <c r="X29" s="2"/>
      <c r="Y29" s="136"/>
    </row>
    <row r="30" spans="1:25" ht="15" customHeight="1">
      <c r="A30" s="135"/>
      <c r="B30" s="2"/>
      <c r="C30" s="2"/>
      <c r="D30" s="2"/>
      <c r="E30" s="2"/>
      <c r="F30" s="2"/>
      <c r="G30" s="5"/>
      <c r="H30" s="180"/>
      <c r="I30" s="219"/>
      <c r="J30" s="2"/>
      <c r="K30" s="2"/>
      <c r="M30" s="5"/>
      <c r="N30" s="5"/>
      <c r="O30" s="137"/>
      <c r="P30" s="2"/>
      <c r="Q30" s="2"/>
      <c r="R30" s="2"/>
      <c r="S30" s="2"/>
      <c r="T30" s="2"/>
      <c r="U30" s="2"/>
      <c r="V30" s="2"/>
      <c r="W30" s="2"/>
      <c r="X30" s="2"/>
      <c r="Y30" s="136"/>
    </row>
    <row r="31" spans="1:25" ht="15" customHeight="1">
      <c r="A31" s="135"/>
      <c r="B31" s="2"/>
      <c r="C31" s="2"/>
      <c r="D31" s="2"/>
      <c r="E31" s="2"/>
      <c r="F31" s="2"/>
      <c r="G31" s="5"/>
      <c r="H31" s="180"/>
      <c r="I31" s="219"/>
      <c r="J31" s="2"/>
      <c r="K31" s="2"/>
      <c r="M31" s="5"/>
      <c r="N31" s="5"/>
      <c r="O31" s="137"/>
      <c r="P31" s="2"/>
      <c r="Q31" s="2"/>
      <c r="R31" s="2"/>
      <c r="S31" s="2"/>
      <c r="T31" s="2"/>
      <c r="U31" s="2"/>
      <c r="V31" s="2"/>
      <c r="W31" s="2"/>
      <c r="X31" s="2"/>
      <c r="Y31" s="136"/>
    </row>
    <row r="32" spans="1:25" ht="15" customHeight="1">
      <c r="A32" s="135"/>
      <c r="B32" s="2"/>
      <c r="C32" s="2"/>
      <c r="D32" s="2"/>
      <c r="E32" s="2"/>
      <c r="F32" s="2"/>
      <c r="G32" s="5"/>
      <c r="H32" s="180"/>
      <c r="I32" s="219"/>
      <c r="J32" s="2"/>
      <c r="K32" s="2"/>
      <c r="M32" s="5"/>
      <c r="N32" s="5"/>
      <c r="O32" s="137"/>
      <c r="P32" s="2"/>
      <c r="Q32" s="2"/>
      <c r="R32" s="2"/>
      <c r="S32" s="2"/>
      <c r="T32" s="2"/>
      <c r="U32" s="2"/>
      <c r="V32" s="2"/>
      <c r="W32" s="2"/>
      <c r="X32" s="2"/>
      <c r="Y32" s="136"/>
    </row>
    <row r="33" spans="1:25" ht="15" customHeight="1">
      <c r="A33" s="135"/>
      <c r="B33" s="2"/>
      <c r="C33" s="2"/>
      <c r="D33" s="2"/>
      <c r="E33" s="2"/>
      <c r="F33" s="2"/>
      <c r="G33" s="5"/>
      <c r="H33" s="180"/>
      <c r="I33" s="219"/>
      <c r="J33" s="2"/>
      <c r="K33" s="2"/>
      <c r="M33" s="5"/>
      <c r="N33" s="5"/>
      <c r="O33" s="137"/>
      <c r="P33" s="2"/>
      <c r="Q33" s="2"/>
      <c r="R33" s="2"/>
      <c r="S33" s="2"/>
      <c r="T33" s="2"/>
      <c r="U33" s="2"/>
      <c r="V33" s="2"/>
      <c r="W33" s="2"/>
      <c r="X33" s="2"/>
      <c r="Y33" s="136"/>
    </row>
    <row r="34" spans="1:25" ht="15" customHeight="1">
      <c r="A34" s="135"/>
      <c r="B34" s="2"/>
      <c r="C34" s="2"/>
      <c r="D34" s="2"/>
      <c r="E34" s="2"/>
      <c r="F34" s="2"/>
      <c r="G34" s="5"/>
      <c r="H34" s="180"/>
      <c r="I34" s="219"/>
      <c r="J34" s="2"/>
      <c r="K34" s="2"/>
      <c r="M34" s="5"/>
      <c r="N34" s="5"/>
      <c r="O34" s="137"/>
      <c r="P34" s="2"/>
      <c r="Q34" s="2"/>
      <c r="R34" s="2"/>
      <c r="S34" s="2"/>
      <c r="T34" s="2"/>
      <c r="U34" s="2"/>
      <c r="V34" s="2"/>
      <c r="W34" s="2"/>
      <c r="X34" s="2"/>
      <c r="Y34" s="136"/>
    </row>
    <row r="35" spans="1:25" ht="15" customHeight="1">
      <c r="A35" s="135"/>
      <c r="B35" s="2"/>
      <c r="C35" s="2"/>
      <c r="D35" s="2"/>
      <c r="E35" s="2"/>
      <c r="F35" s="2"/>
      <c r="G35" s="5"/>
      <c r="H35" s="180"/>
      <c r="I35" s="219"/>
      <c r="J35" s="2"/>
      <c r="K35" s="2"/>
      <c r="M35" s="5"/>
      <c r="N35" s="5"/>
      <c r="O35" s="137"/>
      <c r="P35" s="2"/>
      <c r="Q35" s="2"/>
      <c r="R35" s="2"/>
      <c r="S35" s="2"/>
      <c r="T35" s="2"/>
      <c r="U35" s="2"/>
      <c r="V35" s="2"/>
      <c r="W35" s="2"/>
      <c r="X35" s="2"/>
      <c r="Y35" s="136"/>
    </row>
    <row r="36" spans="1:25" ht="15" customHeight="1">
      <c r="A36" s="135"/>
      <c r="B36" s="2"/>
      <c r="C36" s="2"/>
      <c r="D36" s="2"/>
      <c r="E36" s="2"/>
      <c r="F36" s="2"/>
      <c r="G36" s="5"/>
      <c r="H36" s="180"/>
      <c r="I36" s="219"/>
      <c r="J36" s="2"/>
      <c r="K36" s="2"/>
      <c r="M36" s="5"/>
      <c r="N36" s="5"/>
      <c r="O36" s="137"/>
      <c r="P36" s="2"/>
      <c r="Q36" s="2"/>
      <c r="R36" s="2"/>
      <c r="S36" s="2"/>
      <c r="T36" s="2"/>
      <c r="U36" s="2"/>
      <c r="V36" s="2"/>
      <c r="W36" s="2"/>
      <c r="X36" s="2"/>
      <c r="Y36" s="136"/>
    </row>
    <row r="37" spans="1:25" ht="15" customHeight="1">
      <c r="A37" s="135"/>
      <c r="B37" s="2"/>
      <c r="C37" s="2"/>
      <c r="D37" s="2"/>
      <c r="E37" s="2"/>
      <c r="F37" s="2"/>
      <c r="G37" s="5"/>
      <c r="H37" s="180"/>
      <c r="I37" s="219"/>
      <c r="J37" s="2"/>
      <c r="K37" s="2"/>
      <c r="M37" s="5"/>
      <c r="N37" s="5"/>
      <c r="O37" s="137"/>
      <c r="P37" s="2"/>
      <c r="Q37" s="2"/>
      <c r="R37" s="2"/>
      <c r="S37" s="2"/>
      <c r="T37" s="2"/>
      <c r="U37" s="2"/>
      <c r="V37" s="2"/>
      <c r="W37" s="2"/>
      <c r="X37" s="2"/>
      <c r="Y37" s="136"/>
    </row>
    <row r="38" spans="1:25" ht="15" customHeight="1">
      <c r="A38" s="135"/>
      <c r="B38" s="2"/>
      <c r="C38" s="2"/>
      <c r="D38" s="2"/>
      <c r="E38" s="2"/>
      <c r="F38" s="2"/>
      <c r="G38" s="5"/>
      <c r="H38" s="180"/>
      <c r="I38" s="219"/>
      <c r="J38" s="2"/>
      <c r="K38" s="2"/>
      <c r="M38" s="5"/>
      <c r="N38" s="5"/>
      <c r="O38" s="137"/>
      <c r="P38" s="2"/>
      <c r="Q38" s="2"/>
      <c r="R38" s="2"/>
      <c r="S38" s="2"/>
      <c r="T38" s="2"/>
      <c r="U38" s="2"/>
      <c r="V38" s="2"/>
      <c r="W38" s="2"/>
      <c r="X38" s="2"/>
      <c r="Y38" s="136"/>
    </row>
    <row r="39" spans="1:25" ht="15" customHeight="1">
      <c r="A39" s="135"/>
      <c r="B39" s="2"/>
      <c r="C39" s="2"/>
      <c r="D39" s="2"/>
      <c r="E39" s="2"/>
      <c r="F39" s="2"/>
      <c r="G39" s="5"/>
      <c r="H39" s="180"/>
      <c r="I39" s="219"/>
      <c r="J39" s="2"/>
      <c r="K39" s="2"/>
      <c r="M39" s="5"/>
      <c r="N39" s="5"/>
      <c r="O39" s="137"/>
      <c r="P39" s="2"/>
      <c r="Q39" s="2"/>
      <c r="R39" s="2"/>
      <c r="S39" s="2"/>
      <c r="T39" s="2"/>
      <c r="U39" s="2"/>
      <c r="V39" s="2"/>
      <c r="W39" s="2"/>
      <c r="X39" s="2"/>
      <c r="Y39" s="136"/>
    </row>
    <row r="40" spans="1:25" ht="15" customHeight="1">
      <c r="A40" s="135"/>
      <c r="B40" s="2"/>
      <c r="C40" s="2"/>
      <c r="D40" s="2"/>
      <c r="E40" s="2"/>
      <c r="F40" s="2"/>
      <c r="G40" s="5"/>
      <c r="H40" s="180"/>
      <c r="I40" s="219"/>
      <c r="J40" s="2"/>
      <c r="K40" s="2"/>
      <c r="M40" s="5"/>
      <c r="N40" s="5"/>
      <c r="O40" s="137"/>
      <c r="P40" s="2"/>
      <c r="Q40" s="2"/>
      <c r="R40" s="2"/>
      <c r="S40" s="2"/>
      <c r="T40" s="2"/>
      <c r="U40" s="2"/>
      <c r="V40" s="2"/>
      <c r="W40" s="2"/>
      <c r="X40" s="2"/>
      <c r="Y40" s="136"/>
    </row>
    <row r="41" spans="1:25" ht="15" customHeight="1">
      <c r="A41" s="135"/>
      <c r="B41" s="2"/>
      <c r="C41" s="2"/>
      <c r="D41" s="2"/>
      <c r="E41" s="2"/>
      <c r="F41" s="2"/>
      <c r="G41" s="5"/>
      <c r="H41" s="180"/>
      <c r="I41" s="219"/>
      <c r="J41" s="2"/>
      <c r="K41" s="2"/>
      <c r="M41" s="5"/>
      <c r="N41" s="5"/>
      <c r="O41" s="137"/>
      <c r="P41" s="2"/>
      <c r="Q41" s="2"/>
      <c r="R41" s="2"/>
      <c r="S41" s="2"/>
      <c r="T41" s="2"/>
      <c r="U41" s="2"/>
      <c r="V41" s="2"/>
      <c r="W41" s="2"/>
      <c r="X41" s="2"/>
      <c r="Y41" s="136"/>
    </row>
    <row r="42" spans="1:25" ht="15" customHeight="1">
      <c r="A42" s="135"/>
      <c r="B42" s="2"/>
      <c r="C42" s="2"/>
      <c r="D42" s="2"/>
      <c r="E42" s="2"/>
      <c r="F42" s="2"/>
      <c r="G42" s="5"/>
      <c r="H42" s="180"/>
      <c r="I42" s="219"/>
      <c r="J42" s="2"/>
      <c r="K42" s="2"/>
      <c r="M42" s="5"/>
      <c r="N42" s="5"/>
      <c r="O42" s="137"/>
      <c r="P42" s="2"/>
      <c r="Q42" s="2"/>
      <c r="R42" s="2"/>
      <c r="S42" s="2"/>
      <c r="T42" s="2"/>
      <c r="U42" s="2"/>
      <c r="V42" s="2"/>
      <c r="W42" s="2"/>
      <c r="X42" s="2"/>
      <c r="Y42" s="136"/>
    </row>
    <row r="43" spans="1:25" ht="15" customHeight="1">
      <c r="A43" s="135"/>
      <c r="B43" s="2"/>
      <c r="C43" s="2"/>
      <c r="D43" s="2"/>
      <c r="E43" s="2"/>
      <c r="F43" s="2"/>
      <c r="G43" s="5"/>
      <c r="H43" s="180"/>
      <c r="I43" s="219"/>
      <c r="J43" s="2"/>
      <c r="K43" s="2"/>
      <c r="M43" s="5"/>
      <c r="N43" s="5"/>
      <c r="O43" s="137"/>
      <c r="P43" s="2"/>
      <c r="Q43" s="2"/>
      <c r="R43" s="2"/>
      <c r="S43" s="2"/>
      <c r="T43" s="2"/>
      <c r="U43" s="2"/>
      <c r="V43" s="2"/>
      <c r="W43" s="2"/>
      <c r="X43" s="2"/>
      <c r="Y43" s="136"/>
    </row>
    <row r="44" spans="1:25" ht="15" customHeight="1">
      <c r="A44" s="135"/>
      <c r="B44" s="2"/>
      <c r="C44" s="2"/>
      <c r="D44" s="2"/>
      <c r="E44" s="2"/>
      <c r="F44" s="2"/>
      <c r="G44" s="5"/>
      <c r="H44" s="180"/>
      <c r="I44" s="219"/>
      <c r="J44" s="2"/>
      <c r="K44" s="2"/>
      <c r="M44" s="5"/>
      <c r="N44" s="5"/>
      <c r="O44" s="137"/>
      <c r="P44" s="2"/>
      <c r="Q44" s="2"/>
      <c r="R44" s="2"/>
      <c r="S44" s="2"/>
      <c r="T44" s="2"/>
      <c r="U44" s="2"/>
      <c r="V44" s="2"/>
      <c r="W44" s="2"/>
      <c r="X44" s="2"/>
      <c r="Y44" s="136"/>
    </row>
    <row r="45" spans="1:25" ht="15" customHeight="1">
      <c r="A45" s="135"/>
      <c r="B45" s="2"/>
      <c r="C45" s="2"/>
      <c r="D45" s="2"/>
      <c r="E45" s="2"/>
      <c r="F45" s="2"/>
      <c r="G45" s="5"/>
      <c r="H45" s="180"/>
      <c r="I45" s="219"/>
      <c r="J45" s="2"/>
      <c r="K45" s="2"/>
      <c r="M45" s="5"/>
      <c r="N45" s="5"/>
      <c r="O45" s="137"/>
      <c r="P45" s="2"/>
      <c r="Q45" s="2"/>
      <c r="R45" s="2"/>
      <c r="S45" s="2"/>
      <c r="T45" s="2"/>
      <c r="U45" s="2"/>
      <c r="V45" s="2"/>
      <c r="W45" s="2"/>
      <c r="X45" s="2"/>
      <c r="Y45" s="136"/>
    </row>
    <row r="46" spans="1:25" ht="15" customHeight="1">
      <c r="A46" s="135"/>
      <c r="B46" s="2"/>
      <c r="C46" s="2"/>
      <c r="D46" s="2"/>
      <c r="E46" s="2"/>
      <c r="F46" s="2"/>
      <c r="G46" s="5"/>
      <c r="H46" s="180"/>
      <c r="I46" s="219"/>
      <c r="J46" s="2"/>
      <c r="K46" s="2"/>
      <c r="M46" s="5"/>
      <c r="N46" s="5"/>
      <c r="O46" s="137"/>
      <c r="P46" s="2"/>
      <c r="Q46" s="2"/>
      <c r="R46" s="2"/>
      <c r="S46" s="2"/>
      <c r="T46" s="2"/>
      <c r="U46" s="2"/>
      <c r="V46" s="2"/>
      <c r="W46" s="2"/>
      <c r="X46" s="2"/>
      <c r="Y46" s="136"/>
    </row>
    <row r="47" spans="1:25" ht="15" customHeight="1">
      <c r="A47" s="135"/>
      <c r="B47" s="2"/>
      <c r="C47" s="2"/>
      <c r="D47" s="2"/>
      <c r="E47" s="2"/>
      <c r="F47" s="2"/>
      <c r="G47" s="5"/>
      <c r="H47" s="180"/>
      <c r="I47" s="219"/>
      <c r="J47" s="2"/>
      <c r="K47" s="2"/>
      <c r="M47" s="5"/>
      <c r="N47" s="5"/>
      <c r="O47" s="137"/>
      <c r="P47" s="2"/>
      <c r="Q47" s="2"/>
      <c r="R47" s="2"/>
      <c r="S47" s="2"/>
      <c r="T47" s="2"/>
      <c r="U47" s="2"/>
      <c r="V47" s="2"/>
      <c r="W47" s="2"/>
      <c r="X47" s="2"/>
      <c r="Y47" s="136"/>
    </row>
    <row r="48" spans="1:25" ht="15" customHeight="1">
      <c r="A48" s="135"/>
      <c r="B48" s="2"/>
      <c r="C48" s="2"/>
      <c r="D48" s="2"/>
      <c r="E48" s="2"/>
      <c r="F48" s="2"/>
      <c r="G48" s="5"/>
      <c r="H48" s="180"/>
      <c r="I48" s="219"/>
      <c r="J48" s="2"/>
      <c r="K48" s="2"/>
      <c r="M48" s="5"/>
      <c r="N48" s="5"/>
      <c r="O48" s="137"/>
      <c r="P48" s="2"/>
      <c r="Q48" s="2"/>
      <c r="R48" s="2"/>
      <c r="S48" s="2"/>
      <c r="T48" s="2"/>
      <c r="U48" s="2"/>
      <c r="V48" s="2"/>
      <c r="W48" s="2"/>
      <c r="X48" s="2"/>
      <c r="Y48" s="136"/>
    </row>
    <row r="49" spans="1:25" ht="15" customHeight="1">
      <c r="A49" s="135"/>
      <c r="B49" s="2"/>
      <c r="C49" s="2"/>
      <c r="D49" s="2"/>
      <c r="E49" s="2"/>
      <c r="F49" s="2"/>
      <c r="G49" s="5"/>
      <c r="H49" s="180"/>
      <c r="I49" s="219"/>
      <c r="J49" s="2"/>
      <c r="K49" s="2"/>
      <c r="M49" s="5"/>
      <c r="N49" s="5"/>
      <c r="O49" s="137"/>
      <c r="P49" s="2"/>
      <c r="Q49" s="2"/>
      <c r="R49" s="2"/>
      <c r="S49" s="2"/>
      <c r="T49" s="2"/>
      <c r="U49" s="2"/>
      <c r="V49" s="2"/>
      <c r="W49" s="2"/>
      <c r="X49" s="2"/>
      <c r="Y49" s="136"/>
    </row>
    <row r="50" spans="1:25" ht="15" customHeight="1">
      <c r="A50" s="135"/>
      <c r="B50" s="2"/>
      <c r="C50" s="2"/>
      <c r="D50" s="2"/>
      <c r="E50" s="2"/>
      <c r="F50" s="2"/>
      <c r="G50" s="5"/>
      <c r="H50" s="180"/>
      <c r="I50" s="219"/>
      <c r="J50" s="2"/>
      <c r="K50" s="2"/>
      <c r="M50" s="5"/>
      <c r="N50" s="5"/>
      <c r="O50" s="137"/>
      <c r="P50" s="2"/>
      <c r="Q50" s="2"/>
      <c r="R50" s="2"/>
      <c r="S50" s="2"/>
      <c r="T50" s="2"/>
      <c r="U50" s="2"/>
      <c r="V50" s="2"/>
      <c r="W50" s="2"/>
      <c r="X50" s="2"/>
      <c r="Y50" s="136"/>
    </row>
    <row r="51" spans="1:25">
      <c r="A51" s="135"/>
      <c r="B51" s="2"/>
      <c r="C51" s="2"/>
      <c r="D51" s="2"/>
      <c r="E51" s="2"/>
      <c r="F51" s="2"/>
      <c r="G51" s="5"/>
      <c r="H51" s="180"/>
      <c r="I51" s="219"/>
      <c r="J51" s="2"/>
      <c r="K51" s="2"/>
      <c r="M51" s="5"/>
      <c r="N51" s="5"/>
      <c r="O51" s="137"/>
      <c r="P51" s="2"/>
      <c r="Q51" s="2"/>
      <c r="R51" s="2"/>
      <c r="S51" s="2"/>
      <c r="T51" s="2"/>
      <c r="U51" s="2"/>
      <c r="V51" s="2"/>
      <c r="W51" s="2"/>
      <c r="X51" s="2"/>
      <c r="Y51" s="136"/>
    </row>
    <row r="52" spans="1:25" ht="15.75" thickBot="1">
      <c r="A52" s="138"/>
      <c r="B52" s="139"/>
      <c r="C52" s="139"/>
      <c r="D52" s="139"/>
      <c r="E52" s="139"/>
      <c r="F52" s="139"/>
      <c r="G52" s="306"/>
      <c r="H52" s="305"/>
      <c r="I52" s="336"/>
      <c r="J52" s="139"/>
      <c r="K52" s="139"/>
      <c r="L52" s="306"/>
      <c r="M52" s="306"/>
      <c r="N52" s="306"/>
      <c r="O52" s="142"/>
      <c r="P52" s="139"/>
      <c r="Q52" s="139"/>
      <c r="R52" s="139"/>
      <c r="S52" s="139"/>
      <c r="T52" s="139"/>
      <c r="U52" s="139"/>
      <c r="V52" s="139"/>
      <c r="W52" s="139"/>
      <c r="X52" s="139"/>
      <c r="Y52" s="140"/>
    </row>
  </sheetData>
  <mergeCells count="6">
    <mergeCell ref="A14:C15"/>
    <mergeCell ref="B1:O1"/>
    <mergeCell ref="K2:N2"/>
    <mergeCell ref="M3:N3"/>
    <mergeCell ref="A11:A12"/>
    <mergeCell ref="B11:B12"/>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showGridLines="0" workbookViewId="0">
      <selection activeCell="B10" sqref="B10"/>
    </sheetView>
  </sheetViews>
  <sheetFormatPr baseColWidth="10" defaultColWidth="10.7109375" defaultRowHeight="15"/>
  <cols>
    <col min="1" max="1" width="28.140625" bestFit="1" customWidth="1"/>
    <col min="2" max="2" width="12.85546875" bestFit="1" customWidth="1"/>
    <col min="3" max="3" width="13.42578125" bestFit="1" customWidth="1"/>
    <col min="5" max="6" width="14.28515625" customWidth="1"/>
    <col min="7" max="7" width="17.5703125" style="6" bestFit="1" customWidth="1"/>
    <col min="8" max="8" width="15.5703125" style="4" customWidth="1"/>
    <col min="9" max="9" width="13.140625" style="231" customWidth="1"/>
    <col min="10" max="10" width="13.140625" customWidth="1"/>
    <col min="11" max="11" width="12" style="5" customWidth="1"/>
    <col min="12" max="12" width="2" style="6" bestFit="1" customWidth="1"/>
    <col min="13" max="13" width="6.7109375" style="6" customWidth="1"/>
    <col min="14" max="14" width="2" style="6" bestFit="1" customWidth="1"/>
    <col min="15" max="15" width="11" style="112" customWidth="1"/>
    <col min="16" max="16" width="11.42578125" style="84"/>
  </cols>
  <sheetData>
    <row r="1" spans="1:25" ht="32.25" thickBot="1">
      <c r="A1" s="133"/>
      <c r="B1" s="438" t="s">
        <v>105</v>
      </c>
      <c r="C1" s="439"/>
      <c r="D1" s="439"/>
      <c r="E1" s="439"/>
      <c r="F1" s="439"/>
      <c r="G1" s="439"/>
      <c r="H1" s="440"/>
      <c r="I1" s="440"/>
      <c r="J1" s="440"/>
      <c r="K1" s="440"/>
      <c r="L1" s="440"/>
      <c r="M1" s="440"/>
      <c r="N1" s="440"/>
      <c r="O1" s="440"/>
      <c r="P1" s="441"/>
      <c r="Q1" s="250"/>
      <c r="R1" s="250"/>
      <c r="S1" s="250"/>
      <c r="T1" s="250"/>
      <c r="U1" s="250"/>
      <c r="V1" s="250"/>
      <c r="W1" s="250"/>
      <c r="X1" s="250"/>
      <c r="Y1" s="134"/>
    </row>
    <row r="2" spans="1:25" ht="15.75" thickBot="1">
      <c r="A2" s="135"/>
      <c r="B2" s="2"/>
      <c r="C2" s="2"/>
      <c r="D2" s="2"/>
      <c r="E2" s="2"/>
      <c r="F2" s="2"/>
      <c r="G2" s="5"/>
      <c r="H2" s="180"/>
      <c r="I2" s="219"/>
      <c r="J2" s="2"/>
      <c r="K2" s="442"/>
      <c r="L2" s="442"/>
      <c r="M2" s="442"/>
      <c r="N2" s="442"/>
      <c r="O2" s="337"/>
      <c r="P2" s="137"/>
      <c r="Q2" s="2"/>
      <c r="R2" s="2"/>
      <c r="S2" s="2"/>
      <c r="T2" s="2"/>
      <c r="U2" s="2"/>
      <c r="V2" s="2"/>
      <c r="W2" s="2"/>
      <c r="X2" s="2"/>
      <c r="Y2" s="136"/>
    </row>
    <row r="3" spans="1:25" ht="69" customHeight="1">
      <c r="A3" s="334" t="s">
        <v>75</v>
      </c>
      <c r="B3" s="110" t="s">
        <v>106</v>
      </c>
      <c r="C3" s="110" t="s">
        <v>78</v>
      </c>
      <c r="D3" s="2"/>
      <c r="E3" s="99" t="s">
        <v>34</v>
      </c>
      <c r="F3" s="64" t="s">
        <v>24</v>
      </c>
      <c r="G3" s="100" t="s">
        <v>36</v>
      </c>
      <c r="H3" s="195" t="s">
        <v>147</v>
      </c>
      <c r="I3" s="235" t="s">
        <v>123</v>
      </c>
      <c r="J3" s="131" t="s">
        <v>96</v>
      </c>
      <c r="K3" s="132" t="s">
        <v>94</v>
      </c>
      <c r="L3" s="449" t="s">
        <v>92</v>
      </c>
      <c r="M3" s="450"/>
      <c r="N3" s="451"/>
      <c r="O3" s="118" t="s">
        <v>89</v>
      </c>
      <c r="P3" s="111" t="s">
        <v>86</v>
      </c>
      <c r="Q3" s="2"/>
      <c r="R3" s="2"/>
      <c r="S3" s="2"/>
      <c r="T3" s="2"/>
      <c r="U3" s="2"/>
      <c r="V3" s="2"/>
      <c r="W3" s="2"/>
      <c r="X3" s="2"/>
      <c r="Y3" s="136"/>
    </row>
    <row r="4" spans="1:25" ht="15" customHeight="1">
      <c r="A4" s="335" t="s">
        <v>76</v>
      </c>
      <c r="B4" s="109" t="s">
        <v>79</v>
      </c>
      <c r="C4" s="109" t="s">
        <v>81</v>
      </c>
      <c r="D4" s="2"/>
      <c r="E4" s="96">
        <v>5</v>
      </c>
      <c r="F4" s="35">
        <f>'VELOCIDAD TANGENCIAL'!D9</f>
        <v>1661.3161425080605</v>
      </c>
      <c r="G4" s="35"/>
      <c r="H4" s="205">
        <f>'Angulo Deriva (Moises)'!D11</f>
        <v>0.52339297067097734</v>
      </c>
      <c r="I4" s="236">
        <f>'Angulo Banqueo Bien Calculado'!F10</f>
        <v>5.140912877760374E-3</v>
      </c>
      <c r="J4" s="196">
        <f>'Angulo Banqueo Bien Calculado'!G10</f>
        <v>2.2431464038689869E-2</v>
      </c>
      <c r="K4" s="93"/>
      <c r="L4" s="114"/>
      <c r="M4" s="114"/>
      <c r="N4" s="117"/>
      <c r="O4" s="113"/>
      <c r="P4" s="97">
        <v>0</v>
      </c>
      <c r="Q4" s="2"/>
      <c r="R4" s="2"/>
      <c r="S4" s="2"/>
      <c r="T4" s="2"/>
      <c r="U4" s="2"/>
      <c r="V4" s="2"/>
      <c r="W4" s="2"/>
      <c r="X4" s="2"/>
      <c r="Y4" s="136"/>
    </row>
    <row r="5" spans="1:25" ht="15" customHeight="1">
      <c r="A5" s="335" t="s">
        <v>77</v>
      </c>
      <c r="B5" s="109" t="s">
        <v>80</v>
      </c>
      <c r="C5" s="109" t="s">
        <v>82</v>
      </c>
      <c r="D5" s="2"/>
      <c r="E5" s="96">
        <v>6</v>
      </c>
      <c r="F5" s="35">
        <f>'VELOCIDAD TANGENCIAL'!D10</f>
        <v>1658.5264728048796</v>
      </c>
      <c r="G5" s="35">
        <f>'VELOCIDAD TANGENCIAL'!F10</f>
        <v>0.77490825088356519</v>
      </c>
      <c r="H5" s="205">
        <f>'Angulo Deriva (Moises)'!D12</f>
        <v>0.63937766134560325</v>
      </c>
      <c r="I5" s="236">
        <f>'Angulo Banqueo Bien Calculado'!F11</f>
        <v>6.1656490476919958E-3</v>
      </c>
      <c r="J5" s="196">
        <f>'Angulo Banqueo Bien Calculado'!G11</f>
        <v>2.6902719049255428E-2</v>
      </c>
      <c r="K5" s="93">
        <f>'VELOCIDAD TANGENCIAL'!T10</f>
        <v>8.6947505093598151E-2</v>
      </c>
      <c r="L5" s="114" t="s">
        <v>88</v>
      </c>
      <c r="M5" s="115">
        <f>'VELOCIDAD TANGENCIAL'!S10</f>
        <v>3.4779002037439263E-2</v>
      </c>
      <c r="N5" s="116" t="s">
        <v>91</v>
      </c>
      <c r="O5" s="119" t="s">
        <v>90</v>
      </c>
      <c r="P5" s="97">
        <f>'VELOCIDAD TANGENCIAL'!Y96</f>
        <v>26.64</v>
      </c>
      <c r="Q5" s="2"/>
      <c r="R5" s="2"/>
      <c r="S5" s="2"/>
      <c r="T5" s="2"/>
      <c r="U5" s="2"/>
      <c r="V5" s="2"/>
      <c r="W5" s="2"/>
      <c r="X5" s="2"/>
      <c r="Y5" s="136"/>
    </row>
    <row r="6" spans="1:25" ht="15" customHeight="1" thickBot="1">
      <c r="A6" s="135"/>
      <c r="B6" s="2"/>
      <c r="C6" s="2"/>
      <c r="D6" s="2"/>
      <c r="E6" s="271">
        <v>7</v>
      </c>
      <c r="F6" s="272">
        <f>'VELOCIDAD TANGENCIAL'!D11</f>
        <v>1655.2315998715758</v>
      </c>
      <c r="G6" s="272">
        <f>'VELOCIDAD TANGENCIAL'!F11</f>
        <v>0.91524248147329168</v>
      </c>
      <c r="H6" s="206">
        <f>'Angulo Deriva (Moises)'!D13</f>
        <v>0.75516759139072276</v>
      </c>
      <c r="I6" s="273">
        <f>'Angulo Banqueo Bien Calculado'!F12</f>
        <v>7.188507097273567E-3</v>
      </c>
      <c r="J6" s="274">
        <f>'Angulo Banqueo Bien Calculado'!G12</f>
        <v>3.1365779205311542E-2</v>
      </c>
      <c r="K6" s="275">
        <f>'VELOCIDAD TANGENCIAL'!T11</f>
        <v>0.10137177018799193</v>
      </c>
      <c r="L6" s="276" t="s">
        <v>88</v>
      </c>
      <c r="M6" s="115">
        <f>'VELOCIDAD TANGENCIAL'!S11</f>
        <v>4.0548708075196768E-2</v>
      </c>
      <c r="N6" s="116" t="s">
        <v>91</v>
      </c>
      <c r="O6" s="119" t="s">
        <v>90</v>
      </c>
      <c r="P6" s="97">
        <f>P$5*'VELOCIDAD TANGENCIAL'!A6</f>
        <v>53.28</v>
      </c>
      <c r="Q6" s="2"/>
      <c r="R6" s="2"/>
      <c r="S6" s="2"/>
      <c r="T6" s="2"/>
      <c r="U6" s="2"/>
      <c r="V6" s="2"/>
      <c r="W6" s="2"/>
      <c r="X6" s="2"/>
      <c r="Y6" s="136"/>
    </row>
    <row r="7" spans="1:25" ht="15" customHeight="1">
      <c r="A7" s="304"/>
      <c r="B7" s="1"/>
      <c r="C7" s="2"/>
      <c r="D7" s="2"/>
      <c r="E7" s="279">
        <v>8</v>
      </c>
      <c r="F7" s="280">
        <f>'VELOCIDAD TANGENCIAL'!D12</f>
        <v>1651.4325273583627</v>
      </c>
      <c r="G7" s="280">
        <f>'VELOCIDAD TANGENCIAL'!F12</f>
        <v>1.0552979203369734</v>
      </c>
      <c r="H7" s="281">
        <f>'Angulo Deriva (Moises)'!D14</f>
        <v>0.87072749007200312</v>
      </c>
      <c r="I7" s="282">
        <f>'Angulo Banqueo Bien Calculado'!F13</f>
        <v>8.2091754534081608E-3</v>
      </c>
      <c r="J7" s="283">
        <f>'Angulo Banqueo Bien Calculado'!G13</f>
        <v>3.5819285011372548E-2</v>
      </c>
      <c r="K7" s="284">
        <f>'VELOCIDAD TANGENCIAL'!T12</f>
        <v>0.11576515645917604</v>
      </c>
      <c r="L7" s="285" t="s">
        <v>88</v>
      </c>
      <c r="M7" s="115">
        <f>'VELOCIDAD TANGENCIAL'!S12</f>
        <v>4.630606258367042E-2</v>
      </c>
      <c r="N7" s="116" t="s">
        <v>91</v>
      </c>
      <c r="O7" s="119" t="s">
        <v>90</v>
      </c>
      <c r="P7" s="97">
        <f>P$5*'VELOCIDAD TANGENCIAL'!A7</f>
        <v>79.92</v>
      </c>
      <c r="Q7" s="2"/>
      <c r="R7" s="2"/>
      <c r="S7" s="2"/>
      <c r="T7" s="2"/>
      <c r="U7" s="2"/>
      <c r="V7" s="2"/>
      <c r="W7" s="2"/>
      <c r="X7" s="2"/>
      <c r="Y7" s="136"/>
    </row>
    <row r="8" spans="1:25" ht="15" customHeight="1">
      <c r="A8" s="335" t="s">
        <v>87</v>
      </c>
      <c r="B8" s="97">
        <f>Coriolis!D10</f>
        <v>250</v>
      </c>
      <c r="C8" s="2"/>
      <c r="D8" s="2"/>
      <c r="E8" s="286">
        <v>9</v>
      </c>
      <c r="F8" s="166">
        <f>'VELOCIDAD TANGENCIAL'!D13</f>
        <v>1647.1304124995302</v>
      </c>
      <c r="G8" s="166">
        <f>'VELOCIDAD TANGENCIAL'!F13</f>
        <v>1.1950319052312528</v>
      </c>
      <c r="H8" s="205">
        <f>'Angulo Deriva (Moises)'!D15</f>
        <v>0.98602215672490789</v>
      </c>
      <c r="I8" s="236">
        <f>'Angulo Banqueo Bien Calculado'!F14</f>
        <v>9.2273432100131499E-3</v>
      </c>
      <c r="J8" s="196">
        <f>'Angulo Banqueo Bien Calculado'!G14</f>
        <v>4.0261879882543636E-2</v>
      </c>
      <c r="K8" s="93">
        <f>'VELOCIDAD TANGENCIAL'!T13</f>
        <v>0.13012327954226047</v>
      </c>
      <c r="L8" s="287" t="s">
        <v>88</v>
      </c>
      <c r="M8" s="115">
        <f>'VELOCIDAD TANGENCIAL'!S13</f>
        <v>5.2049311816904184E-2</v>
      </c>
      <c r="N8" s="116" t="s">
        <v>91</v>
      </c>
      <c r="O8" s="119" t="s">
        <v>90</v>
      </c>
      <c r="P8" s="97">
        <f>P$5*'VELOCIDAD TANGENCIAL'!A8</f>
        <v>106.56</v>
      </c>
      <c r="Q8" s="2"/>
      <c r="R8" s="2"/>
      <c r="S8" s="2"/>
      <c r="T8" s="2"/>
      <c r="U8" s="2"/>
      <c r="V8" s="2"/>
      <c r="W8" s="2"/>
      <c r="X8" s="2"/>
      <c r="Y8" s="136"/>
    </row>
    <row r="9" spans="1:25" ht="15" customHeight="1">
      <c r="A9" s="335" t="s">
        <v>83</v>
      </c>
      <c r="B9" s="97">
        <v>5084</v>
      </c>
      <c r="C9" s="2"/>
      <c r="D9" s="2"/>
      <c r="E9" s="286">
        <v>10</v>
      </c>
      <c r="F9" s="166">
        <f>'VELOCIDAD TANGENCIAL'!D14</f>
        <v>1642.3265657609393</v>
      </c>
      <c r="G9" s="166">
        <f>'VELOCIDAD TANGENCIAL'!F14</f>
        <v>1.3344018718308033</v>
      </c>
      <c r="H9" s="205">
        <f>'Angulo Deriva (Moises)'!D16</f>
        <v>1.1010164714771775</v>
      </c>
      <c r="I9" s="236">
        <f>'Angulo Banqueo Bien Calculado'!F15</f>
        <v>1.0242700222726898E-2</v>
      </c>
      <c r="J9" s="196">
        <f>'Angulo Banqueo Bien Calculado'!G15</f>
        <v>4.4692210557305934E-2</v>
      </c>
      <c r="K9" s="93">
        <f>'VELOCIDAD TANGENCIAL'!T14</f>
        <v>0.14444176581386375</v>
      </c>
      <c r="L9" s="287" t="s">
        <v>88</v>
      </c>
      <c r="M9" s="115">
        <f>'VELOCIDAD TANGENCIAL'!S14</f>
        <v>5.7776706325545504E-2</v>
      </c>
      <c r="N9" s="116" t="s">
        <v>91</v>
      </c>
      <c r="O9" s="119" t="s">
        <v>90</v>
      </c>
      <c r="P9" s="97">
        <f>P$5*'VELOCIDAD TANGENCIAL'!A9</f>
        <v>133.19999999999999</v>
      </c>
      <c r="Q9" s="2"/>
      <c r="R9" s="2"/>
      <c r="S9" s="2"/>
      <c r="T9" s="2"/>
      <c r="U9" s="2"/>
      <c r="V9" s="2"/>
      <c r="W9" s="2"/>
      <c r="X9" s="2"/>
      <c r="Y9" s="136"/>
    </row>
    <row r="10" spans="1:25" ht="15" customHeight="1">
      <c r="A10" s="335" t="s">
        <v>84</v>
      </c>
      <c r="B10" s="93">
        <f>B9/B8</f>
        <v>20.335999999999999</v>
      </c>
      <c r="C10" s="2"/>
      <c r="D10" s="2"/>
      <c r="E10" s="286">
        <v>11</v>
      </c>
      <c r="F10" s="166">
        <f>'VELOCIDAD TANGENCIAL'!D15</f>
        <v>1637.0224504408434</v>
      </c>
      <c r="G10" s="166">
        <f>'VELOCIDAD TANGENCIAL'!F15</f>
        <v>1.4733653666933024</v>
      </c>
      <c r="H10" s="205">
        <f>'Angulo Deriva (Moises)'!D17</f>
        <v>1.2156754059462425</v>
      </c>
      <c r="I10" s="236">
        <f>'Angulo Banqueo Bien Calculado'!F16</f>
        <v>1.125493720338339E-2</v>
      </c>
      <c r="J10" s="196">
        <f>'Angulo Banqueo Bien Calculado'!G16</f>
        <v>4.9108927510245835E-2</v>
      </c>
      <c r="K10" s="93">
        <f>'VELOCIDAD TANGENCIAL'!T15</f>
        <v>0.15871625372436138</v>
      </c>
      <c r="L10" s="287" t="s">
        <v>88</v>
      </c>
      <c r="M10" s="115">
        <f>'VELOCIDAD TANGENCIAL'!S15</f>
        <v>6.3486501489744551E-2</v>
      </c>
      <c r="N10" s="116" t="s">
        <v>91</v>
      </c>
      <c r="O10" s="119" t="s">
        <v>90</v>
      </c>
      <c r="P10" s="97">
        <f>P$5*'VELOCIDAD TANGENCIAL'!A10</f>
        <v>159.84</v>
      </c>
      <c r="Q10" s="2"/>
      <c r="R10" s="2"/>
      <c r="S10" s="2"/>
      <c r="T10" s="2"/>
      <c r="U10" s="2"/>
      <c r="V10" s="2"/>
      <c r="W10" s="2"/>
      <c r="X10" s="2"/>
      <c r="Y10" s="136"/>
    </row>
    <row r="11" spans="1:25" ht="15" customHeight="1">
      <c r="A11" s="445" t="s">
        <v>85</v>
      </c>
      <c r="B11" s="452">
        <f>'VELOCIDAD TANGENCIAL'!Y96</f>
        <v>26.64</v>
      </c>
      <c r="C11" s="2"/>
      <c r="D11" s="2"/>
      <c r="E11" s="286">
        <v>12</v>
      </c>
      <c r="F11" s="166">
        <f>'VELOCIDAD TANGENCIAL'!D16</f>
        <v>1631.2196822241506</v>
      </c>
      <c r="G11" s="166">
        <f>'VELOCIDAD TANGENCIAL'!F16</f>
        <v>1.6118800601924477</v>
      </c>
      <c r="H11" s="205">
        <f>'Angulo Deriva (Moises)'!D18</f>
        <v>1.3299640339102692</v>
      </c>
      <c r="I11" s="236">
        <f>'Angulo Banqueo Bien Calculado'!F17</f>
        <v>1.2263745814225974E-2</v>
      </c>
      <c r="J11" s="196">
        <f>'Angulo Banqueo Bien Calculado'!G17</f>
        <v>5.3510685362896909E-2</v>
      </c>
      <c r="K11" s="93">
        <f>'VELOCIDAD TANGENCIAL'!T16</f>
        <v>0.17294239512645568</v>
      </c>
      <c r="L11" s="287" t="s">
        <v>88</v>
      </c>
      <c r="M11" s="115">
        <f>'VELOCIDAD TANGENCIAL'!S16</f>
        <v>6.9176958050582271E-2</v>
      </c>
      <c r="N11" s="116" t="s">
        <v>91</v>
      </c>
      <c r="O11" s="119" t="s">
        <v>90</v>
      </c>
      <c r="P11" s="97">
        <f>P$5*'VELOCIDAD TANGENCIAL'!A11</f>
        <v>186.48000000000002</v>
      </c>
      <c r="Q11" s="2"/>
      <c r="R11" s="2"/>
      <c r="S11" s="2"/>
      <c r="T11" s="2"/>
      <c r="U11" s="2"/>
      <c r="V11" s="2"/>
      <c r="W11" s="2"/>
      <c r="X11" s="2"/>
      <c r="Y11" s="136"/>
    </row>
    <row r="12" spans="1:25" ht="15" customHeight="1">
      <c r="A12" s="446"/>
      <c r="B12" s="453"/>
      <c r="C12" s="2"/>
      <c r="D12" s="2"/>
      <c r="E12" s="286">
        <v>13</v>
      </c>
      <c r="F12" s="166">
        <f>'VELOCIDAD TANGENCIAL'!D17</f>
        <v>1624.9200286902721</v>
      </c>
      <c r="G12" s="166">
        <f>'VELOCIDAD TANGENCIAL'!F17</f>
        <v>1.7499037594106743</v>
      </c>
      <c r="H12" s="205">
        <f>'Angulo Deriva (Moises)'!D19</f>
        <v>1.4438475419459564</v>
      </c>
      <c r="I12" s="236">
        <f>'Angulo Banqueo Bien Calculado'!F18</f>
        <v>1.3268818761831624E-2</v>
      </c>
      <c r="J12" s="196">
        <f>'Angulo Banqueo Bien Calculado'!G18</f>
        <v>5.7896143293582503E-2</v>
      </c>
      <c r="K12" s="102">
        <f>'VELOCIDAD TANGENCIAL'!T17</f>
        <v>0.18711585659966382</v>
      </c>
      <c r="L12" s="288" t="s">
        <v>88</v>
      </c>
      <c r="M12" s="174">
        <f>'VELOCIDAD TANGENCIAL'!S17</f>
        <v>7.4846342639865532E-2</v>
      </c>
      <c r="N12" s="175" t="s">
        <v>91</v>
      </c>
      <c r="O12" s="176" t="s">
        <v>90</v>
      </c>
      <c r="P12" s="101">
        <f>P$5*'VELOCIDAD TANGENCIAL'!A12</f>
        <v>213.12</v>
      </c>
      <c r="Q12" s="2"/>
      <c r="R12" s="2"/>
      <c r="S12" s="2"/>
      <c r="T12" s="2"/>
      <c r="U12" s="2"/>
      <c r="V12" s="2"/>
      <c r="W12" s="2"/>
      <c r="X12" s="2"/>
      <c r="Y12" s="136"/>
    </row>
    <row r="13" spans="1:25" ht="15" customHeight="1">
      <c r="A13" s="135"/>
      <c r="B13" s="2"/>
      <c r="C13" s="2"/>
      <c r="D13" s="2"/>
      <c r="E13" s="286">
        <v>14</v>
      </c>
      <c r="F13" s="166">
        <f>'VELOCIDAD TANGENCIAL'!D18</f>
        <v>1618.1254087747009</v>
      </c>
      <c r="G13" s="166">
        <f>'VELOCIDAD TANGENCIAL'!F18</f>
        <v>1.8873944209920206</v>
      </c>
      <c r="H13" s="205">
        <f>'Angulo Deriva (Moises)'!D20</f>
        <v>1.5572912400334475</v>
      </c>
      <c r="I13" s="236">
        <f>'Angulo Banqueo Bien Calculado'!F19</f>
        <v>1.4269849890716956E-2</v>
      </c>
      <c r="J13" s="196">
        <f>'Angulo Banqueo Bien Calculado'!G19</f>
        <v>6.2263965445925933E-2</v>
      </c>
      <c r="K13" s="93">
        <f>'VELOCIDAD TANGENCIAL'!T18</f>
        <v>0.2012323207703198</v>
      </c>
      <c r="L13" s="287" t="s">
        <v>88</v>
      </c>
      <c r="M13" s="115">
        <f>'VELOCIDAD TANGENCIAL'!S18</f>
        <v>8.0492928308127917E-2</v>
      </c>
      <c r="N13" s="116" t="s">
        <v>91</v>
      </c>
      <c r="O13" s="119" t="s">
        <v>90</v>
      </c>
      <c r="P13" s="97">
        <f>P$5*'VELOCIDAD TANGENCIAL'!A13</f>
        <v>239.76</v>
      </c>
      <c r="Q13" s="2"/>
      <c r="R13" s="2"/>
      <c r="S13" s="2"/>
      <c r="T13" s="2"/>
      <c r="U13" s="2"/>
      <c r="V13" s="2"/>
      <c r="W13" s="2"/>
      <c r="X13" s="2"/>
      <c r="Y13" s="136"/>
    </row>
    <row r="14" spans="1:25" ht="15" customHeight="1">
      <c r="A14" s="432" t="s">
        <v>101</v>
      </c>
      <c r="B14" s="433"/>
      <c r="C14" s="434"/>
      <c r="D14" s="2"/>
      <c r="E14" s="289">
        <v>15</v>
      </c>
      <c r="F14" s="167">
        <f>'VELOCIDAD TANGENCIAL'!D19</f>
        <v>1610.8378921844842</v>
      </c>
      <c r="G14" s="167">
        <f>'VELOCIDAD TANGENCIAL'!F19</f>
        <v>2.0243101639490781</v>
      </c>
      <c r="H14" s="205">
        <f>'Angulo Deriva (Moises)'!D21</f>
        <v>1.6702605721233605</v>
      </c>
      <c r="I14" s="236">
        <f>'Angulo Banqueo Bien Calculado'!F20</f>
        <v>1.526653427659762E-2</v>
      </c>
      <c r="J14" s="196">
        <f>'Angulo Banqueo Bien Calculado'!G20</f>
        <v>6.6612821335584174E-2</v>
      </c>
      <c r="K14" s="93">
        <f>'VELOCIDAD TANGENCIAL'!T19</f>
        <v>0.21528748762668781</v>
      </c>
      <c r="L14" s="287" t="s">
        <v>88</v>
      </c>
      <c r="M14" s="115">
        <f>'VELOCIDAD TANGENCIAL'!S19</f>
        <v>8.6114995050675117E-2</v>
      </c>
      <c r="N14" s="116" t="s">
        <v>91</v>
      </c>
      <c r="O14" s="119" t="s">
        <v>90</v>
      </c>
      <c r="P14" s="97">
        <f>P$5*'VELOCIDAD TANGENCIAL'!A14</f>
        <v>266.39999999999998</v>
      </c>
      <c r="Q14" s="2"/>
      <c r="R14" s="2"/>
      <c r="S14" s="2"/>
      <c r="T14" s="2"/>
      <c r="U14" s="2"/>
      <c r="V14" s="2"/>
      <c r="W14" s="2"/>
      <c r="X14" s="2"/>
      <c r="Y14" s="136"/>
    </row>
    <row r="15" spans="1:25" ht="15" customHeight="1">
      <c r="A15" s="435"/>
      <c r="B15" s="436"/>
      <c r="C15" s="437"/>
      <c r="D15" s="2"/>
      <c r="E15" s="289">
        <v>16</v>
      </c>
      <c r="F15" s="167">
        <f>'VELOCIDAD TANGENCIAL'!D20</f>
        <v>1603.0596987677709</v>
      </c>
      <c r="G15" s="167">
        <f>'VELOCIDAD TANGENCIAL'!F20</f>
        <v>2.1606092824203591</v>
      </c>
      <c r="H15" s="205">
        <f>'Angulo Deriva (Moises)'!D22</f>
        <v>1.7827211266629059</v>
      </c>
      <c r="I15" s="236">
        <f>'Angulo Banqueo Bien Calculado'!F21</f>
        <v>1.6258568319272578E-2</v>
      </c>
      <c r="J15" s="196">
        <f>'Angulo Banqueo Bien Calculado'!G21</f>
        <v>7.0941386255871181E-2</v>
      </c>
      <c r="K15" s="93">
        <f>'VELOCIDAD TANGENCIAL'!T20</f>
        <v>0.22927707582878795</v>
      </c>
      <c r="L15" s="287" t="s">
        <v>88</v>
      </c>
      <c r="M15" s="115">
        <f>'VELOCIDAD TANGENCIAL'!S20</f>
        <v>9.1710830331515183E-2</v>
      </c>
      <c r="N15" s="116" t="s">
        <v>91</v>
      </c>
      <c r="O15" s="119" t="s">
        <v>90</v>
      </c>
      <c r="P15" s="97">
        <f>P$5*'VELOCIDAD TANGENCIAL'!A15</f>
        <v>293.04000000000002</v>
      </c>
      <c r="Q15" s="2"/>
      <c r="R15" s="2"/>
      <c r="S15" s="2"/>
      <c r="T15" s="2"/>
      <c r="U15" s="2"/>
      <c r="V15" s="2"/>
      <c r="W15" s="2"/>
      <c r="X15" s="2"/>
      <c r="Y15" s="136"/>
    </row>
    <row r="16" spans="1:25" ht="15" customHeight="1">
      <c r="A16" s="135"/>
      <c r="B16" s="2"/>
      <c r="C16" s="2"/>
      <c r="D16" s="2"/>
      <c r="E16" s="289">
        <v>17</v>
      </c>
      <c r="F16" s="167">
        <f>'VELOCIDAD TANGENCIAL'!D21</f>
        <v>1594.7931978376248</v>
      </c>
      <c r="G16" s="167">
        <f>'VELOCIDAD TANGENCIAL'!F21</f>
        <v>2.2962502583739148</v>
      </c>
      <c r="H16" s="205">
        <f>'Angulo Deriva (Moises)'!D23</f>
        <v>1.8946386470776562</v>
      </c>
      <c r="I16" s="236">
        <f>'Angulo Banqueo Bien Calculado'!F22</f>
        <v>1.7245649835104977E-2</v>
      </c>
      <c r="J16" s="196">
        <f>'Angulo Banqueo Bien Calculado'!G22</f>
        <v>7.5248341680938607E-2</v>
      </c>
      <c r="K16" s="93">
        <f>'VELOCIDAD TANGENCIAL'!T21</f>
        <v>0.24319682401253384</v>
      </c>
      <c r="L16" s="287" t="s">
        <v>88</v>
      </c>
      <c r="M16" s="115">
        <f>'VELOCIDAD TANGENCIAL'!S21</f>
        <v>9.7278729605013534E-2</v>
      </c>
      <c r="N16" s="116" t="s">
        <v>91</v>
      </c>
      <c r="O16" s="119" t="s">
        <v>90</v>
      </c>
      <c r="P16" s="97">
        <f>P$5*'VELOCIDAD TANGENCIAL'!A16</f>
        <v>319.68</v>
      </c>
      <c r="Q16" s="2"/>
      <c r="R16" s="2"/>
      <c r="S16" s="2"/>
      <c r="T16" s="2"/>
      <c r="U16" s="2"/>
      <c r="V16" s="2"/>
      <c r="W16" s="2"/>
      <c r="X16" s="2"/>
      <c r="Y16" s="136"/>
    </row>
    <row r="17" spans="1:25" ht="15" customHeight="1">
      <c r="A17" s="135"/>
      <c r="B17" s="2"/>
      <c r="C17" s="2"/>
      <c r="D17" s="2"/>
      <c r="E17" s="289">
        <v>18</v>
      </c>
      <c r="F17" s="167">
        <f>'VELOCIDAD TANGENCIAL'!D22</f>
        <v>1586.0409074503093</v>
      </c>
      <c r="G17" s="167">
        <f>'VELOCIDAD TANGENCIAL'!F22</f>
        <v>2.4311917742543048</v>
      </c>
      <c r="H17" s="205">
        <f>'Angulo Deriva (Moises)'!D24</f>
        <v>2.0059790422065733</v>
      </c>
      <c r="I17" s="236">
        <f>'Angulo Banqueo Bien Calculado'!F23</f>
        <v>1.8227478149071465E-2</v>
      </c>
      <c r="J17" s="196">
        <f>'Angulo Banqueo Bien Calculado'!G23</f>
        <v>7.9532375667624E-2</v>
      </c>
      <c r="K17" s="93">
        <f>'VELOCIDAD TANGENCIAL'!T22</f>
        <v>0.2570424920877849</v>
      </c>
      <c r="L17" s="287" t="s">
        <v>88</v>
      </c>
      <c r="M17" s="115">
        <f>'VELOCIDAD TANGENCIAL'!S22</f>
        <v>0.10281699683511396</v>
      </c>
      <c r="N17" s="116" t="s">
        <v>91</v>
      </c>
      <c r="O17" s="119" t="s">
        <v>90</v>
      </c>
      <c r="P17" s="97">
        <f>P$5*'VELOCIDAD TANGENCIAL'!A17</f>
        <v>346.32</v>
      </c>
      <c r="Q17" s="2"/>
      <c r="R17" s="2"/>
      <c r="S17" s="2"/>
      <c r="T17" s="2"/>
      <c r="U17" s="2"/>
      <c r="V17" s="2"/>
      <c r="W17" s="2"/>
      <c r="X17" s="2"/>
      <c r="Y17" s="136"/>
    </row>
    <row r="18" spans="1:25" ht="15" customHeight="1">
      <c r="A18" s="135"/>
      <c r="B18" s="2"/>
      <c r="C18" s="2"/>
      <c r="D18" s="2"/>
      <c r="E18" s="289">
        <v>19</v>
      </c>
      <c r="F18" s="167">
        <f>'VELOCIDAD TANGENCIAL'!D23</f>
        <v>1576.8054936382607</v>
      </c>
      <c r="G18" s="167">
        <f>'VELOCIDAD TANGENCIAL'!F23</f>
        <v>2.5653927255690534</v>
      </c>
      <c r="H18" s="205">
        <f>'Angulo Deriva (Moises)'!D25</f>
        <v>2.1167083966871103</v>
      </c>
      <c r="I18" s="236">
        <f>'Angulo Banqueo Bien Calculado'!F24</f>
        <v>1.9203754186351913E-2</v>
      </c>
      <c r="J18" s="196">
        <f>'Angulo Banqueo Bien Calculado'!G24</f>
        <v>8.379218325502294E-2</v>
      </c>
      <c r="K18" s="93">
        <f>'VELOCIDAD TANGENCIAL'!T23</f>
        <v>0.27080986252991956</v>
      </c>
      <c r="L18" s="287" t="s">
        <v>88</v>
      </c>
      <c r="M18" s="115">
        <f>'VELOCIDAD TANGENCIAL'!S23</f>
        <v>0.10832394501196783</v>
      </c>
      <c r="N18" s="116" t="s">
        <v>91</v>
      </c>
      <c r="O18" s="119" t="s">
        <v>90</v>
      </c>
      <c r="P18" s="97">
        <f>P$5*'VELOCIDAD TANGENCIAL'!A18</f>
        <v>372.96000000000004</v>
      </c>
      <c r="Q18" s="2"/>
      <c r="R18" s="2"/>
      <c r="S18" s="2"/>
      <c r="T18" s="2"/>
      <c r="U18" s="2"/>
      <c r="V18" s="2"/>
      <c r="W18" s="2"/>
      <c r="X18" s="2"/>
      <c r="Y18" s="136"/>
    </row>
    <row r="19" spans="1:25" ht="15" customHeight="1">
      <c r="A19" s="135"/>
      <c r="B19" s="2"/>
      <c r="C19" s="2"/>
      <c r="D19" s="2"/>
      <c r="E19" s="289">
        <v>20</v>
      </c>
      <c r="F19" s="167">
        <f>'VELOCIDAD TANGENCIAL'!D24</f>
        <v>1567.0897695979927</v>
      </c>
      <c r="G19" s="167">
        <f>'VELOCIDAD TANGENCIAL'!F24</f>
        <v>2.6988122334077818</v>
      </c>
      <c r="H19" s="205">
        <f>'Angulo Deriva (Moises)'!D26</f>
        <v>2.2267929812847584</v>
      </c>
      <c r="I19" s="236">
        <f>'Angulo Banqueo Bien Calculado'!F25</f>
        <v>2.0174180563431583E-2</v>
      </c>
      <c r="J19" s="196">
        <f>'Angulo Banqueo Bien Calculado'!G25</f>
        <v>8.8026466862007074E-2</v>
      </c>
      <c r="K19" s="93">
        <f>'VELOCIDAD TANGENCIAL'!T24</f>
        <v>0.28449474166453348</v>
      </c>
      <c r="L19" s="287" t="s">
        <v>88</v>
      </c>
      <c r="M19" s="115">
        <f>'VELOCIDAD TANGENCIAL'!S24</f>
        <v>0.11379789666581339</v>
      </c>
      <c r="N19" s="116" t="s">
        <v>91</v>
      </c>
      <c r="O19" s="119" t="s">
        <v>90</v>
      </c>
      <c r="P19" s="97">
        <f>P$5*'VELOCIDAD TANGENCIAL'!A19</f>
        <v>399.6</v>
      </c>
      <c r="Q19" s="2"/>
      <c r="R19" s="2"/>
      <c r="S19" s="2"/>
      <c r="T19" s="2"/>
      <c r="U19" s="2"/>
      <c r="V19" s="2"/>
      <c r="W19" s="2"/>
      <c r="X19" s="2"/>
      <c r="Y19" s="136"/>
    </row>
    <row r="20" spans="1:25" ht="15" customHeight="1">
      <c r="A20" s="135"/>
      <c r="B20" s="2"/>
      <c r="C20" s="2"/>
      <c r="D20" s="2"/>
      <c r="E20" s="289">
        <v>21</v>
      </c>
      <c r="F20" s="167">
        <f>'VELOCIDAD TANGENCIAL'!D25</f>
        <v>1556.8966948331647</v>
      </c>
      <c r="G20" s="167">
        <f>'VELOCIDAD TANGENCIAL'!F25</f>
        <v>2.8314096568966658</v>
      </c>
      <c r="H20" s="205">
        <f>'Angulo Deriva (Moises)'!D27</f>
        <v>2.3361992631692368</v>
      </c>
      <c r="I20" s="236">
        <f>'Angulo Banqueo Bien Calculado'!F26</f>
        <v>2.1138461678688093E-2</v>
      </c>
      <c r="J20" s="196">
        <f>'Angulo Banqueo Bien Calculado'!G26</f>
        <v>9.2233936682577011E-2</v>
      </c>
      <c r="K20" s="102">
        <f>'VELOCIDAD TANGENCIAL'!T25</f>
        <v>0.29809296094487403</v>
      </c>
      <c r="L20" s="288" t="s">
        <v>88</v>
      </c>
      <c r="M20" s="174">
        <f>'VELOCIDAD TANGENCIAL'!S25</f>
        <v>0.1192371843779496</v>
      </c>
      <c r="N20" s="175" t="s">
        <v>91</v>
      </c>
      <c r="O20" s="176" t="s">
        <v>90</v>
      </c>
      <c r="P20" s="101">
        <f>P$5*'VELOCIDAD TANGENCIAL'!A20</f>
        <v>426.24</v>
      </c>
      <c r="Q20" s="2"/>
      <c r="R20" s="2"/>
      <c r="S20" s="2"/>
      <c r="T20" s="2"/>
      <c r="U20" s="2"/>
      <c r="V20" s="2"/>
      <c r="W20" s="2"/>
      <c r="X20" s="2"/>
      <c r="Y20" s="136"/>
    </row>
    <row r="21" spans="1:25" ht="15" customHeight="1">
      <c r="A21" s="135"/>
      <c r="B21" s="2"/>
      <c r="C21" s="2"/>
      <c r="D21" s="2"/>
      <c r="E21" s="289">
        <v>22</v>
      </c>
      <c r="F21" s="167">
        <f>'VELOCIDAD TANGENCIAL'!D26</f>
        <v>1546.2293742530944</v>
      </c>
      <c r="G21" s="167">
        <f>'VELOCIDAD TANGENCIAL'!F26</f>
        <v>2.9631446055750783</v>
      </c>
      <c r="H21" s="205">
        <f>'Angulo Deriva (Moises)'!D28</f>
        <v>2.4448939161264707</v>
      </c>
      <c r="I21" s="236">
        <f>'Angulo Banqueo Bien Calculado'!F27</f>
        <v>2.2096303802435477E-2</v>
      </c>
      <c r="J21" s="196">
        <f>'Angulo Banqueo Bien Calculado'!G27</f>
        <v>9.6413311078494934E-2</v>
      </c>
      <c r="K21" s="93">
        <f>'VELOCIDAD TANGENCIAL'!T26</f>
        <v>0.31160037822161929</v>
      </c>
      <c r="L21" s="287" t="s">
        <v>88</v>
      </c>
      <c r="M21" s="115">
        <f>'VELOCIDAD TANGENCIAL'!S26</f>
        <v>0.12464015128864772</v>
      </c>
      <c r="N21" s="116" t="s">
        <v>91</v>
      </c>
      <c r="O21" s="119" t="s">
        <v>90</v>
      </c>
      <c r="P21" s="97">
        <f>P$5*'VELOCIDAD TANGENCIAL'!A21</f>
        <v>452.88</v>
      </c>
      <c r="Q21" s="2"/>
      <c r="R21" s="2"/>
      <c r="S21" s="2"/>
      <c r="T21" s="2"/>
      <c r="U21" s="2"/>
      <c r="V21" s="2"/>
      <c r="W21" s="2"/>
      <c r="X21" s="2"/>
      <c r="Y21" s="136"/>
    </row>
    <row r="22" spans="1:25" ht="15" customHeight="1">
      <c r="A22" s="135"/>
      <c r="B22" s="2"/>
      <c r="C22" s="2"/>
      <c r="D22" s="2"/>
      <c r="E22" s="290">
        <v>23</v>
      </c>
      <c r="F22" s="168">
        <f>'VELOCIDAD TANGENCIAL'!D27</f>
        <v>1535.0910572269659</v>
      </c>
      <c r="G22" s="168">
        <f>'VELOCIDAD TANGENCIAL'!F27</f>
        <v>3.0939769517023779</v>
      </c>
      <c r="H22" s="205">
        <f>'Angulo Deriva (Moises)'!D29</f>
        <v>2.5528438307129404</v>
      </c>
      <c r="I22" s="236">
        <f>'Angulo Banqueo Bien Calculado'!F28</f>
        <v>2.3047415166397946E-2</v>
      </c>
      <c r="J22" s="196">
        <f>'Angulo Banqueo Bien Calculado'!G28</f>
        <v>0.1005633169699743</v>
      </c>
      <c r="K22" s="93">
        <f>'VELOCIDAD TANGENCIAL'!T27</f>
        <v>0.32501287900461767</v>
      </c>
      <c r="L22" s="287" t="s">
        <v>88</v>
      </c>
      <c r="M22" s="115">
        <f>'VELOCIDAD TANGENCIAL'!S27</f>
        <v>0.13000515160184709</v>
      </c>
      <c r="N22" s="116" t="s">
        <v>91</v>
      </c>
      <c r="O22" s="119" t="s">
        <v>90</v>
      </c>
      <c r="P22" s="97">
        <f>P$5*'VELOCIDAD TANGENCIAL'!A22</f>
        <v>479.52</v>
      </c>
      <c r="Q22" s="2"/>
      <c r="R22" s="2"/>
      <c r="S22" s="2"/>
      <c r="T22" s="2"/>
      <c r="U22" s="2"/>
      <c r="V22" s="2"/>
      <c r="W22" s="2"/>
      <c r="X22" s="2"/>
      <c r="Y22" s="136"/>
    </row>
    <row r="23" spans="1:25" ht="15" customHeight="1">
      <c r="A23" s="135"/>
      <c r="B23" s="2"/>
      <c r="C23" s="2"/>
      <c r="D23" s="2"/>
      <c r="E23" s="290">
        <v>24</v>
      </c>
      <c r="F23" s="168">
        <f>'VELOCIDAD TANGENCIAL'!D28</f>
        <v>1523.4851365940451</v>
      </c>
      <c r="G23" s="168">
        <f>'VELOCIDAD TANGENCIAL'!F28</f>
        <v>3.2238668424779844</v>
      </c>
      <c r="H23" s="205">
        <f>'Angulo Deriva (Moises)'!D30</f>
        <v>2.6600161243384752</v>
      </c>
      <c r="I23" s="236">
        <f>'Angulo Banqueo Bien Calculado'!F29</f>
        <v>2.3991506052586108E-2</v>
      </c>
      <c r="J23" s="196">
        <f>'Angulo Banqueo Bien Calculado'!G29</f>
        <v>0.10468269022331583</v>
      </c>
      <c r="K23" s="93">
        <f>'VELOCIDAD TANGENCIAL'!T28</f>
        <v>0.33832637771620083</v>
      </c>
      <c r="L23" s="287" t="s">
        <v>88</v>
      </c>
      <c r="M23" s="115">
        <f>'VELOCIDAD TANGENCIAL'!S28</f>
        <v>0.13533055108648034</v>
      </c>
      <c r="N23" s="116" t="s">
        <v>91</v>
      </c>
      <c r="O23" s="119" t="s">
        <v>90</v>
      </c>
      <c r="P23" s="97">
        <f>P$5*'VELOCIDAD TANGENCIAL'!A23</f>
        <v>506.16</v>
      </c>
      <c r="Q23" s="2"/>
      <c r="R23" s="2"/>
      <c r="S23" s="2"/>
      <c r="T23" s="2"/>
      <c r="U23" s="2"/>
      <c r="V23" s="2"/>
      <c r="W23" s="2"/>
      <c r="X23" s="2"/>
      <c r="Y23" s="136"/>
    </row>
    <row r="24" spans="1:25" ht="15" customHeight="1">
      <c r="A24" s="135"/>
      <c r="B24" s="2"/>
      <c r="C24" s="2"/>
      <c r="D24" s="2"/>
      <c r="E24" s="290">
        <v>25</v>
      </c>
      <c r="F24" s="168">
        <f>'VELOCIDAD TANGENCIAL'!D29</f>
        <v>1511.4151476301861</v>
      </c>
      <c r="G24" s="168">
        <f>'VELOCIDAD TANGENCIAL'!F29</f>
        <v>3.3527747121830647</v>
      </c>
      <c r="H24" s="205">
        <f>'Angulo Deriva (Moises)'!D31</f>
        <v>2.7663781512843753</v>
      </c>
      <c r="I24" s="236">
        <f>'Angulo Banqueo Bien Calculado'!F30</f>
        <v>2.4928288881548612E-2</v>
      </c>
      <c r="J24" s="196">
        <f>'Angulo Banqueo Bien Calculado'!G30</f>
        <v>0.1087701760362679</v>
      </c>
      <c r="K24" s="93">
        <f>'VELOCIDAD TANGENCIAL'!T29</f>
        <v>0.35153681893569039</v>
      </c>
      <c r="L24" s="287" t="s">
        <v>88</v>
      </c>
      <c r="M24" s="115">
        <f>'VELOCIDAD TANGENCIAL'!S29</f>
        <v>0.14061472757427615</v>
      </c>
      <c r="N24" s="116" t="s">
        <v>91</v>
      </c>
      <c r="O24" s="119" t="s">
        <v>90</v>
      </c>
      <c r="P24" s="97">
        <f>P$5*'VELOCIDAD TANGENCIAL'!A24</f>
        <v>532.79999999999995</v>
      </c>
      <c r="Q24" s="2"/>
      <c r="R24" s="2"/>
      <c r="S24" s="2"/>
      <c r="T24" s="2"/>
      <c r="U24" s="2"/>
      <c r="V24" s="2"/>
      <c r="W24" s="2"/>
      <c r="X24" s="2"/>
      <c r="Y24" s="136"/>
    </row>
    <row r="25" spans="1:25" ht="15" customHeight="1">
      <c r="A25" s="135"/>
      <c r="B25" s="2"/>
      <c r="C25" s="2"/>
      <c r="D25" s="2"/>
      <c r="E25" s="290">
        <v>26</v>
      </c>
      <c r="F25" s="168">
        <f>'VELOCIDAD TANGENCIAL'!D30</f>
        <v>1498.8847669709514</v>
      </c>
      <c r="G25" s="168">
        <f>'VELOCIDAD TANGENCIAL'!F30</f>
        <v>3.4806612942318478</v>
      </c>
      <c r="H25" s="205">
        <f>'Angulo Deriva (Moises)'!D32</f>
        <v>2.8718975126469628</v>
      </c>
      <c r="I25" s="236">
        <f>'Angulo Banqueo Bien Calculado'!F31</f>
        <v>2.5857478299972213E-2</v>
      </c>
      <c r="J25" s="196">
        <f>'Angulo Banqueo Bien Calculado'!G31</f>
        <v>0.11282452931955585</v>
      </c>
      <c r="K25" s="93">
        <f>'VELOCIDAD TANGENCIAL'!T30</f>
        <v>0.36464017863471843</v>
      </c>
      <c r="L25" s="287" t="s">
        <v>88</v>
      </c>
      <c r="M25" s="115">
        <f>'VELOCIDAD TANGENCIAL'!S30</f>
        <v>0.14585607145388738</v>
      </c>
      <c r="N25" s="116" t="s">
        <v>91</v>
      </c>
      <c r="O25" s="119" t="s">
        <v>90</v>
      </c>
      <c r="P25" s="97">
        <f>P$5*'VELOCIDAD TANGENCIAL'!A25</f>
        <v>559.44000000000005</v>
      </c>
      <c r="Q25" s="2"/>
      <c r="R25" s="2"/>
      <c r="S25" s="2"/>
      <c r="T25" s="2"/>
      <c r="U25" s="2"/>
      <c r="V25" s="2"/>
      <c r="W25" s="2"/>
      <c r="X25" s="2"/>
      <c r="Y25" s="136"/>
    </row>
    <row r="26" spans="1:25" ht="15" customHeight="1">
      <c r="A26" s="135"/>
      <c r="B26" s="2"/>
      <c r="C26" s="2"/>
      <c r="D26" s="2"/>
      <c r="E26" s="290">
        <v>27</v>
      </c>
      <c r="F26" s="168">
        <f>'VELOCIDAD TANGENCIAL'!D31</f>
        <v>1485.8978114916747</v>
      </c>
      <c r="G26" s="168">
        <f>'VELOCIDAD TANGENCIAL'!F31</f>
        <v>3.607487633132425</v>
      </c>
      <c r="H26" s="205">
        <f>'Angulo Deriva (Moises)'!D33</f>
        <v>2.9765420662064526</v>
      </c>
      <c r="I26" s="236">
        <f>'Angulo Banqueo Bien Calculado'!F32</f>
        <v>2.6778791267603685E-2</v>
      </c>
      <c r="J26" s="196">
        <f>'Angulo Banqueo Bien Calculado'!G32</f>
        <v>0.11684451507702369</v>
      </c>
      <c r="K26" s="93">
        <f>'VELOCIDAD TANGENCIAL'!T31</f>
        <v>0.37763246540298567</v>
      </c>
      <c r="L26" s="287" t="s">
        <v>88</v>
      </c>
      <c r="M26" s="115">
        <f>'VELOCIDAD TANGENCIAL'!S31</f>
        <v>0.15105298616119428</v>
      </c>
      <c r="N26" s="116" t="s">
        <v>91</v>
      </c>
      <c r="O26" s="119" t="s">
        <v>90</v>
      </c>
      <c r="P26" s="97">
        <f>P$5*'VELOCIDAD TANGENCIAL'!A26</f>
        <v>586.08000000000004</v>
      </c>
      <c r="Q26" s="2"/>
      <c r="R26" s="2"/>
      <c r="S26" s="2"/>
      <c r="T26" s="2"/>
      <c r="U26" s="2"/>
      <c r="V26" s="2"/>
      <c r="W26" s="2"/>
      <c r="X26" s="2"/>
      <c r="Y26" s="136"/>
    </row>
    <row r="27" spans="1:25" ht="15" customHeight="1">
      <c r="A27" s="135"/>
      <c r="B27" s="2"/>
      <c r="C27" s="2"/>
      <c r="D27" s="2"/>
      <c r="E27" s="290">
        <v>28</v>
      </c>
      <c r="F27" s="168">
        <f>'VELOCIDAD TANGENCIAL'!D32</f>
        <v>1472.4582371448023</v>
      </c>
      <c r="G27" s="168">
        <f>'VELOCIDAD TANGENCIAL'!F32</f>
        <v>3.7332150963534461</v>
      </c>
      <c r="H27" s="205">
        <f>'Angulo Deriva (Moises)'!D34</f>
        <v>3.0802799362181768</v>
      </c>
      <c r="I27" s="236">
        <f>'Angulo Banqueo Bien Calculado'!F33</f>
        <v>2.7691947143467024E-2</v>
      </c>
      <c r="J27" s="196">
        <f>'Angulo Banqueo Bien Calculado'!G33</f>
        <v>0.12082890878127908</v>
      </c>
      <c r="K27" s="93">
        <f>'VELOCIDAD TANGENCIAL'!T32</f>
        <v>0.39050972166408343</v>
      </c>
      <c r="L27" s="287" t="s">
        <v>88</v>
      </c>
      <c r="M27" s="115">
        <f>'VELOCIDAD TANGENCIAL'!S32</f>
        <v>0.15620388866563337</v>
      </c>
      <c r="N27" s="116" t="s">
        <v>91</v>
      </c>
      <c r="O27" s="119" t="s">
        <v>90</v>
      </c>
      <c r="P27" s="97">
        <f>P$5*'VELOCIDAD TANGENCIAL'!A27</f>
        <v>612.72</v>
      </c>
      <c r="Q27" s="2"/>
      <c r="R27" s="2"/>
      <c r="S27" s="2"/>
      <c r="T27" s="2"/>
      <c r="U27" s="2"/>
      <c r="V27" s="2"/>
      <c r="W27" s="2"/>
      <c r="X27" s="2"/>
      <c r="Y27" s="136"/>
    </row>
    <row r="28" spans="1:25" ht="15" customHeight="1">
      <c r="A28" s="135"/>
      <c r="B28" s="2"/>
      <c r="C28" s="2"/>
      <c r="D28" s="2"/>
      <c r="E28" s="290">
        <v>29</v>
      </c>
      <c r="F28" s="168">
        <f>'VELOCIDAD TANGENCIAL'!D33</f>
        <v>1458.5701377548721</v>
      </c>
      <c r="G28" s="168">
        <f>'VELOCIDAD TANGENCIAL'!F33</f>
        <v>3.8578053860917154</v>
      </c>
      <c r="H28" s="205">
        <f>'Angulo Deriva (Moises)'!D35</f>
        <v>3.1830795231220401</v>
      </c>
      <c r="I28" s="236">
        <f>'Angulo Banqueo Bien Calculado'!F34</f>
        <v>2.8596667771349782E-2</v>
      </c>
      <c r="J28" s="196">
        <f>'Angulo Banqueo Bien Calculado'!G34</f>
        <v>0.12477649674684001</v>
      </c>
      <c r="K28" s="102">
        <f>'VELOCIDAD TANGENCIAL'!T33</f>
        <v>0.40326802488100966</v>
      </c>
      <c r="L28" s="288" t="s">
        <v>88</v>
      </c>
      <c r="M28" s="174">
        <f>'VELOCIDAD TANGENCIAL'!S33</f>
        <v>0.16130720995240386</v>
      </c>
      <c r="N28" s="175" t="s">
        <v>91</v>
      </c>
      <c r="O28" s="176" t="s">
        <v>90</v>
      </c>
      <c r="P28" s="101">
        <f>P$5*'VELOCIDAD TANGENCIAL'!A28</f>
        <v>639.36</v>
      </c>
      <c r="Q28" s="2"/>
      <c r="R28" s="2"/>
      <c r="S28" s="2"/>
      <c r="T28" s="2"/>
      <c r="U28" s="2"/>
      <c r="V28" s="2"/>
      <c r="W28" s="2"/>
      <c r="X28" s="2"/>
      <c r="Y28" s="136"/>
    </row>
    <row r="29" spans="1:25" ht="15" customHeight="1">
      <c r="A29" s="135"/>
      <c r="B29" s="2"/>
      <c r="C29" s="2"/>
      <c r="D29" s="2"/>
      <c r="E29" s="290">
        <v>30</v>
      </c>
      <c r="F29" s="168">
        <f>'VELOCIDAD TANGENCIAL'!D34</f>
        <v>1444.2377437714961</v>
      </c>
      <c r="G29" s="168">
        <f>'VELOCIDAD TANGENCIAL'!F34</f>
        <v>3.9812205509377918</v>
      </c>
      <c r="H29" s="205">
        <f>'Angulo Deriva (Moises)'!D36</f>
        <v>3.2849095131678205</v>
      </c>
      <c r="I29" s="236">
        <f>'Angulo Banqueo Bien Calculado'!F35</f>
        <v>2.9492677564532329E-2</v>
      </c>
      <c r="J29" s="196">
        <f>'Angulo Banqueo Bien Calculado'!G35</f>
        <v>0.12868607649972855</v>
      </c>
      <c r="K29" s="93">
        <f>'VELOCIDAD TANGENCIAL'!T34</f>
        <v>0.41590348875101185</v>
      </c>
      <c r="L29" s="287" t="s">
        <v>88</v>
      </c>
      <c r="M29" s="115">
        <f>'VELOCIDAD TANGENCIAL'!S34</f>
        <v>0.16636139550040474</v>
      </c>
      <c r="N29" s="116" t="s">
        <v>91</v>
      </c>
      <c r="O29" s="119" t="s">
        <v>90</v>
      </c>
      <c r="P29" s="97">
        <f>P$5*'VELOCIDAD TANGENCIAL'!A29</f>
        <v>666</v>
      </c>
      <c r="Q29" s="2"/>
      <c r="R29" s="2"/>
      <c r="S29" s="2"/>
      <c r="T29" s="2"/>
      <c r="U29" s="2"/>
      <c r="V29" s="2"/>
      <c r="W29" s="2"/>
      <c r="X29" s="2"/>
      <c r="Y29" s="136"/>
    </row>
    <row r="30" spans="1:25" ht="15" customHeight="1">
      <c r="A30" s="135"/>
      <c r="B30" s="2"/>
      <c r="C30" s="2"/>
      <c r="D30" s="2"/>
      <c r="E30" s="291">
        <v>31</v>
      </c>
      <c r="F30" s="169">
        <f>'VELOCIDAD TANGENCIAL'!D35</f>
        <v>1429.4654209807215</v>
      </c>
      <c r="G30" s="169">
        <f>'VELOCIDAD TANGENCIAL'!F35</f>
        <v>4.1034229974373675</v>
      </c>
      <c r="H30" s="205">
        <f>'Angulo Deriva (Moises)'!D37</f>
        <v>3.3857388879544748</v>
      </c>
      <c r="I30" s="236">
        <f>'Angulo Banqueo Bien Calculado'!F36</f>
        <v>3.0379703589734436E-2</v>
      </c>
      <c r="J30" s="196">
        <f>'Angulo Banqueo Bien Calculado'!G36</f>
        <v>0.13255645714406686</v>
      </c>
      <c r="K30" s="93">
        <f>'VELOCIDAD TANGENCIAL'!T35</f>
        <v>0.428412264389393</v>
      </c>
      <c r="L30" s="287" t="s">
        <v>88</v>
      </c>
      <c r="M30" s="115">
        <f>'VELOCIDAD TANGENCIAL'!S35</f>
        <v>0.17136490575575722</v>
      </c>
      <c r="N30" s="116" t="s">
        <v>91</v>
      </c>
      <c r="O30" s="119" t="s">
        <v>90</v>
      </c>
      <c r="P30" s="97">
        <f>P$5*'VELOCIDAD TANGENCIAL'!A30</f>
        <v>692.64</v>
      </c>
      <c r="Q30" s="2"/>
      <c r="R30" s="2"/>
      <c r="S30" s="2"/>
      <c r="T30" s="2"/>
      <c r="U30" s="2"/>
      <c r="V30" s="2"/>
      <c r="W30" s="2"/>
      <c r="X30" s="2"/>
      <c r="Y30" s="136"/>
    </row>
    <row r="31" spans="1:25" ht="15" customHeight="1">
      <c r="A31" s="135"/>
      <c r="B31" s="2"/>
      <c r="C31" s="2"/>
      <c r="D31" s="2"/>
      <c r="E31" s="291">
        <v>32</v>
      </c>
      <c r="F31" s="169">
        <f>'VELOCIDAD TANGENCIAL'!D36</f>
        <v>1414.257669175174</v>
      </c>
      <c r="G31" s="169">
        <f>'VELOCIDAD TANGENCIAL'!F36</f>
        <v>4.2243755015409894</v>
      </c>
      <c r="H31" s="205">
        <f>'Angulo Deriva (Moises)'!D38</f>
        <v>3.4855369338773183</v>
      </c>
      <c r="I31" s="236">
        <f>'Angulo Banqueo Bien Calculado'!F37</f>
        <v>3.1257475650253393E-2</v>
      </c>
      <c r="J31" s="196">
        <f>'Angulo Banqueo Bien Calculado'!G37</f>
        <v>0.13638645972445398</v>
      </c>
      <c r="K31" s="93">
        <f>'VELOCIDAD TANGENCIAL'!T36</f>
        <v>0.44079054150191843</v>
      </c>
      <c r="L31" s="287" t="s">
        <v>88</v>
      </c>
      <c r="M31" s="115">
        <f>'VELOCIDAD TANGENCIAL'!S36</f>
        <v>0.17631621660076738</v>
      </c>
      <c r="N31" s="116" t="s">
        <v>91</v>
      </c>
      <c r="O31" s="119" t="s">
        <v>90</v>
      </c>
      <c r="P31" s="97">
        <f>P$5*'VELOCIDAD TANGENCIAL'!A31</f>
        <v>719.28</v>
      </c>
      <c r="Q31" s="2"/>
      <c r="R31" s="2"/>
      <c r="S31" s="2"/>
      <c r="T31" s="2"/>
      <c r="U31" s="2"/>
      <c r="V31" s="2"/>
      <c r="W31" s="2"/>
      <c r="X31" s="2"/>
      <c r="Y31" s="136"/>
    </row>
    <row r="32" spans="1:25" ht="15" customHeight="1">
      <c r="A32" s="135"/>
      <c r="B32" s="2"/>
      <c r="C32" s="2"/>
      <c r="D32" s="2"/>
      <c r="E32" s="291">
        <v>33</v>
      </c>
      <c r="F32" s="169">
        <f>'VELOCIDAD TANGENCIAL'!D37</f>
        <v>1398.6191207833742</v>
      </c>
      <c r="G32" s="169">
        <f>'VELOCIDAD TANGENCIAL'!F37</f>
        <v>4.3440412199443781</v>
      </c>
      <c r="H32" s="205">
        <f>'Angulo Deriva (Moises)'!D39</f>
        <v>3.584273251484932</v>
      </c>
      <c r="I32" s="236">
        <f>'Angulo Banqueo Bien Calculado'!F38</f>
        <v>3.2125726368268569E-2</v>
      </c>
      <c r="J32" s="196">
        <f>'Angulo Banqueo Bien Calculado'!G38</f>
        <v>0.14017491758545597</v>
      </c>
      <c r="K32" s="93">
        <f>'VELOCIDAD TANGENCIAL'!T37</f>
        <v>0.45303454954546857</v>
      </c>
      <c r="L32" s="287" t="s">
        <v>88</v>
      </c>
      <c r="M32" s="115">
        <f>'VELOCIDAD TANGENCIAL'!S37</f>
        <v>0.18121381981818743</v>
      </c>
      <c r="N32" s="116" t="s">
        <v>91</v>
      </c>
      <c r="O32" s="119" t="s">
        <v>90</v>
      </c>
      <c r="P32" s="97">
        <f>P$5*'VELOCIDAD TANGENCIAL'!A32</f>
        <v>745.92000000000007</v>
      </c>
      <c r="Q32" s="2"/>
      <c r="R32" s="2"/>
      <c r="S32" s="2"/>
      <c r="T32" s="2"/>
      <c r="U32" s="2"/>
      <c r="V32" s="2"/>
      <c r="W32" s="2"/>
      <c r="X32" s="2"/>
      <c r="Y32" s="136"/>
    </row>
    <row r="33" spans="1:25" ht="15" customHeight="1">
      <c r="A33" s="135"/>
      <c r="B33" s="2"/>
      <c r="C33" s="2"/>
      <c r="D33" s="2"/>
      <c r="E33" s="291">
        <v>34</v>
      </c>
      <c r="F33" s="169">
        <f>'VELOCIDAD TANGENCIAL'!D38</f>
        <v>1382.5545394586559</v>
      </c>
      <c r="G33" s="169">
        <f>'VELOCIDAD TANGENCIAL'!F38</f>
        <v>4.4623837013106522</v>
      </c>
      <c r="H33" s="205">
        <f>'Angulo Deriva (Moises)'!D40</f>
        <v>3.681917764738635</v>
      </c>
      <c r="I33" s="236">
        <f>'Angulo Banqueo Bien Calculado'!F39</f>
        <v>3.2984191266287009E-2</v>
      </c>
      <c r="J33" s="196">
        <f>'Angulo Banqueo Bien Calculado'!G39</f>
        <v>0.14392067672654382</v>
      </c>
      <c r="K33" s="93">
        <f>'VELOCIDAD TANGENCIAL'!T38</f>
        <v>0.46514055887658295</v>
      </c>
      <c r="L33" s="287" t="s">
        <v>88</v>
      </c>
      <c r="M33" s="115">
        <f>'VELOCIDAD TANGENCIAL'!S38</f>
        <v>0.18605622355063317</v>
      </c>
      <c r="N33" s="116" t="s">
        <v>91</v>
      </c>
      <c r="O33" s="119" t="s">
        <v>90</v>
      </c>
      <c r="P33" s="97">
        <f>P$5*'VELOCIDAD TANGENCIAL'!A33</f>
        <v>772.56000000000006</v>
      </c>
      <c r="Q33" s="2"/>
      <c r="R33" s="2"/>
      <c r="S33" s="2"/>
      <c r="T33" s="2"/>
      <c r="U33" s="2"/>
      <c r="V33" s="2"/>
      <c r="W33" s="2"/>
      <c r="X33" s="2"/>
      <c r="Y33" s="136"/>
    </row>
    <row r="34" spans="1:25" ht="15" customHeight="1">
      <c r="A34" s="135"/>
      <c r="B34" s="2"/>
      <c r="C34" s="2"/>
      <c r="D34" s="2"/>
      <c r="E34" s="291">
        <v>35</v>
      </c>
      <c r="F34" s="169">
        <f>'VELOCIDAD TANGENCIAL'!D39</f>
        <v>1366.0688186281122</v>
      </c>
      <c r="G34" s="169">
        <f>'VELOCIDAD TANGENCIAL'!F39</f>
        <v>4.5793668973732338</v>
      </c>
      <c r="H34" s="205">
        <f>'Angulo Deriva (Moises)'!D41</f>
        <v>3.7784407301735019</v>
      </c>
      <c r="I34" s="236">
        <f>'Angulo Banqueo Bien Calculado'!F40</f>
        <v>3.3832608847705767E-2</v>
      </c>
      <c r="J34" s="196">
        <f>'Angulo Banqueo Bien Calculado'!G40</f>
        <v>0.14762259615414433</v>
      </c>
      <c r="K34" s="93">
        <f>'VELOCIDAD TANGENCIAL'!T39</f>
        <v>0.47710488188754563</v>
      </c>
      <c r="L34" s="287" t="s">
        <v>88</v>
      </c>
      <c r="M34" s="115">
        <f>'VELOCIDAD TANGENCIAL'!S39</f>
        <v>0.19084195275501825</v>
      </c>
      <c r="N34" s="116" t="s">
        <v>91</v>
      </c>
      <c r="O34" s="119" t="s">
        <v>90</v>
      </c>
      <c r="P34" s="97">
        <f>P$5*'VELOCIDAD TANGENCIAL'!A34</f>
        <v>799.2</v>
      </c>
      <c r="Q34" s="2"/>
      <c r="R34" s="2"/>
      <c r="S34" s="2"/>
      <c r="T34" s="2"/>
      <c r="U34" s="2"/>
      <c r="V34" s="2"/>
      <c r="W34" s="2"/>
      <c r="X34" s="2"/>
      <c r="Y34" s="136"/>
    </row>
    <row r="35" spans="1:25" ht="15" customHeight="1">
      <c r="A35" s="135"/>
      <c r="B35" s="2"/>
      <c r="C35" s="2"/>
      <c r="D35" s="2"/>
      <c r="E35" s="291">
        <v>36</v>
      </c>
      <c r="F35" s="169">
        <f>'VELOCIDAD TANGENCIAL'!D40</f>
        <v>1349.1669800020086</v>
      </c>
      <c r="G35" s="169">
        <f>'VELOCIDAD TANGENCIAL'!F40</f>
        <v>4.6949551739176814</v>
      </c>
      <c r="H35" s="205">
        <f>'Angulo Deriva (Moises)'!D42</f>
        <v>3.8738127459594871</v>
      </c>
      <c r="I35" s="236">
        <f>'Angulo Banqueo Bien Calculado'!F41</f>
        <v>3.4670720676465858E-2</v>
      </c>
      <c r="J35" s="196">
        <f>'Angulo Banqueo Bien Calculado'!G41</f>
        <v>0.15127954822858422</v>
      </c>
      <c r="K35" s="93">
        <f>'VELOCIDAD TANGENCIAL'!T40</f>
        <v>0.48892387412966654</v>
      </c>
      <c r="L35" s="287" t="s">
        <v>88</v>
      </c>
      <c r="M35" s="115">
        <f>'VELOCIDAD TANGENCIAL'!S40</f>
        <v>0.19556954965186663</v>
      </c>
      <c r="N35" s="116" t="s">
        <v>91</v>
      </c>
      <c r="O35" s="119" t="s">
        <v>90</v>
      </c>
      <c r="P35" s="97">
        <f>P$5*'VELOCIDAD TANGENCIAL'!A35</f>
        <v>825.84</v>
      </c>
      <c r="Q35" s="2"/>
      <c r="R35" s="2"/>
      <c r="S35" s="2"/>
      <c r="T35" s="2"/>
      <c r="U35" s="2"/>
      <c r="V35" s="2"/>
      <c r="W35" s="2"/>
      <c r="X35" s="2"/>
      <c r="Y35" s="136"/>
    </row>
    <row r="36" spans="1:25" ht="15" customHeight="1">
      <c r="A36" s="135"/>
      <c r="B36" s="2"/>
      <c r="C36" s="2"/>
      <c r="D36" s="2"/>
      <c r="E36" s="291">
        <v>37</v>
      </c>
      <c r="F36" s="169">
        <f>'VELOCIDAD TANGENCIAL'!D41</f>
        <v>1331.8541720441219</v>
      </c>
      <c r="G36" s="169">
        <f>'VELOCIDAD TANGENCIAL'!F41</f>
        <v>4.8091133216351842</v>
      </c>
      <c r="H36" s="205">
        <f>'Angulo Deriva (Moises)'!D43</f>
        <v>3.9680047608566551</v>
      </c>
      <c r="I36" s="236">
        <f>'Angulo Banqueo Bien Calculado'!F42</f>
        <v>3.5498271455773993E-2</v>
      </c>
      <c r="J36" s="196">
        <f>'Angulo Banqueo Bien Calculado'!G42</f>
        <v>0.15489041900825809</v>
      </c>
      <c r="K36" s="93">
        <f>'VELOCIDAD TANGENCIAL'!T41</f>
        <v>0.50059393542341579</v>
      </c>
      <c r="L36" s="287" t="s">
        <v>88</v>
      </c>
      <c r="M36" s="115">
        <f>'VELOCIDAD TANGENCIAL'!S41</f>
        <v>0.2002375741693663</v>
      </c>
      <c r="N36" s="116" t="s">
        <v>91</v>
      </c>
      <c r="O36" s="119" t="s">
        <v>90</v>
      </c>
      <c r="P36" s="97">
        <f>P$5*'VELOCIDAD TANGENCIAL'!A36</f>
        <v>852.48</v>
      </c>
      <c r="Q36" s="2"/>
      <c r="R36" s="2"/>
      <c r="S36" s="2"/>
      <c r="T36" s="2"/>
      <c r="U36" s="2"/>
      <c r="V36" s="2"/>
      <c r="W36" s="2"/>
      <c r="X36" s="2"/>
      <c r="Y36" s="136"/>
    </row>
    <row r="37" spans="1:25" ht="15" customHeight="1">
      <c r="A37" s="135"/>
      <c r="B37" s="2"/>
      <c r="C37" s="2"/>
      <c r="D37" s="2"/>
      <c r="E37" s="291">
        <v>38</v>
      </c>
      <c r="F37" s="169">
        <f>'VELOCIDAD TANGENCIAL'!D42</f>
        <v>1314.1356684034699</v>
      </c>
      <c r="G37" s="169">
        <f>'VELOCIDAD TANGENCIAL'!F42</f>
        <v>4.9218065668477742</v>
      </c>
      <c r="H37" s="205">
        <f>'Angulo Deriva (Moises)'!D44</f>
        <v>4.0609880830645624</v>
      </c>
      <c r="I37" s="236">
        <f>'Angulo Banqueo Bien Calculado'!F43</f>
        <v>3.6315009105867921E-2</v>
      </c>
      <c r="J37" s="196">
        <f>'Angulo Banqueo Bien Calculado'!G43</f>
        <v>0.15845410858813394</v>
      </c>
      <c r="K37" s="102">
        <f>'VELOCIDAD TANGENCIAL'!T42</f>
        <v>0.51211151095507268</v>
      </c>
      <c r="L37" s="288" t="s">
        <v>88</v>
      </c>
      <c r="M37" s="174">
        <f>'VELOCIDAD TANGENCIAL'!S42</f>
        <v>0.20484460438202909</v>
      </c>
      <c r="N37" s="175" t="s">
        <v>91</v>
      </c>
      <c r="O37" s="176" t="s">
        <v>90</v>
      </c>
      <c r="P37" s="101">
        <f>P$5*'VELOCIDAD TANGENCIAL'!A37</f>
        <v>879.12</v>
      </c>
      <c r="Q37" s="2"/>
      <c r="R37" s="2"/>
      <c r="S37" s="2"/>
      <c r="T37" s="2"/>
      <c r="U37" s="2"/>
      <c r="V37" s="2"/>
      <c r="W37" s="2"/>
      <c r="X37" s="2"/>
      <c r="Y37" s="136"/>
    </row>
    <row r="38" spans="1:25" ht="15" customHeight="1">
      <c r="A38" s="135"/>
      <c r="B38" s="2"/>
      <c r="C38" s="2"/>
      <c r="D38" s="2"/>
      <c r="E38" s="292">
        <v>39</v>
      </c>
      <c r="F38" s="170">
        <f>'VELOCIDAD TANGENCIAL'!D43</f>
        <v>1296.0168663079041</v>
      </c>
      <c r="G38" s="170">
        <f>'VELOCIDAD TANGENCIAL'!F43</f>
        <v>5.0330005821016099</v>
      </c>
      <c r="H38" s="205">
        <f>'Angulo Deriva (Moises)'!D45</f>
        <v>4.1527343889627906</v>
      </c>
      <c r="I38" s="236">
        <f>'Angulo Banqueo Bien Calculado'!F44</f>
        <v>3.7120684840801832E-2</v>
      </c>
      <c r="J38" s="196">
        <f>'Angulo Banqueo Bien Calculado'!G44</f>
        <v>0.1619695314357609</v>
      </c>
      <c r="K38" s="93">
        <f>'VELOCIDAD TANGENCIAL'!T43</f>
        <v>0.52347309235955697</v>
      </c>
      <c r="L38" s="287" t="s">
        <v>88</v>
      </c>
      <c r="M38" s="115">
        <f>'VELOCIDAD TANGENCIAL'!S43</f>
        <v>0.20938923694382278</v>
      </c>
      <c r="N38" s="116" t="s">
        <v>91</v>
      </c>
      <c r="O38" s="119" t="s">
        <v>90</v>
      </c>
      <c r="P38" s="97">
        <f>P$5*'VELOCIDAD TANGENCIAL'!A38</f>
        <v>905.76</v>
      </c>
      <c r="Q38" s="2"/>
      <c r="R38" s="2"/>
      <c r="S38" s="2"/>
      <c r="T38" s="2"/>
      <c r="U38" s="2"/>
      <c r="V38" s="2"/>
      <c r="W38" s="2"/>
      <c r="X38" s="2"/>
      <c r="Y38" s="136"/>
    </row>
    <row r="39" spans="1:25" ht="15" customHeight="1">
      <c r="A39" s="135"/>
      <c r="B39" s="2"/>
      <c r="C39" s="2"/>
      <c r="D39" s="2"/>
      <c r="E39" s="292">
        <v>40</v>
      </c>
      <c r="F39" s="170">
        <f>'VELOCIDAD TANGENCIAL'!D44</f>
        <v>1277.5032849200636</v>
      </c>
      <c r="G39" s="170">
        <f>'VELOCIDAD TANGENCIAL'!F44</f>
        <v>5.1426614966223694</v>
      </c>
      <c r="H39" s="205">
        <f>'Angulo Deriva (Moises)'!D46</f>
        <v>4.2432157317377026</v>
      </c>
      <c r="I39" s="236">
        <f>'Angulo Banqueo Bien Calculado'!F45</f>
        <v>3.7915053244228156E-2</v>
      </c>
      <c r="J39" s="196">
        <f>'Angulo Banqueo Bien Calculado'!G45</f>
        <v>0.16543561672105905</v>
      </c>
      <c r="K39" s="93">
        <f>'VELOCIDAD TANGENCIAL'!T44</f>
        <v>0.53467521878911084</v>
      </c>
      <c r="L39" s="287" t="s">
        <v>88</v>
      </c>
      <c r="M39" s="115">
        <f>'VELOCIDAD TANGENCIAL'!S44</f>
        <v>0.21387008751564432</v>
      </c>
      <c r="N39" s="116" t="s">
        <v>91</v>
      </c>
      <c r="O39" s="119" t="s">
        <v>90</v>
      </c>
      <c r="P39" s="97">
        <f>P$5*'VELOCIDAD TANGENCIAL'!A39</f>
        <v>932.4</v>
      </c>
      <c r="Q39" s="2"/>
      <c r="R39" s="2"/>
      <c r="S39" s="2"/>
      <c r="T39" s="2"/>
      <c r="U39" s="2"/>
      <c r="V39" s="2"/>
      <c r="W39" s="2"/>
      <c r="X39" s="2"/>
      <c r="Y39" s="136"/>
    </row>
    <row r="40" spans="1:25" ht="15" customHeight="1">
      <c r="A40" s="135"/>
      <c r="B40" s="2"/>
      <c r="C40" s="2"/>
      <c r="D40" s="2"/>
      <c r="E40" s="292">
        <v>41</v>
      </c>
      <c r="F40" s="170">
        <f>'VELOCIDAD TANGENCIAL'!D45</f>
        <v>1258.6005636561842</v>
      </c>
      <c r="G40" s="170">
        <f>'VELOCIDAD TANGENCIAL'!F45</f>
        <v>5.2507559066331551</v>
      </c>
      <c r="H40" s="205">
        <f>'Angulo Deriva (Moises)'!D47</f>
        <v>4.3324045498957551</v>
      </c>
      <c r="I40" s="236">
        <f>'Angulo Banqueo Bien Calculado'!F46</f>
        <v>3.8697872344153075E-2</v>
      </c>
      <c r="J40" s="196">
        <f>'Angulo Banqueo Bien Calculado'!G46</f>
        <v>0.16885130864294506</v>
      </c>
      <c r="K40" s="93">
        <f>'VELOCIDAD TANGENCIAL'!T45</f>
        <v>0.54571447796750649</v>
      </c>
      <c r="L40" s="287" t="s">
        <v>88</v>
      </c>
      <c r="M40" s="115">
        <f>'VELOCIDAD TANGENCIAL'!S45</f>
        <v>0.21828579118700259</v>
      </c>
      <c r="N40" s="116" t="s">
        <v>91</v>
      </c>
      <c r="O40" s="119" t="s">
        <v>90</v>
      </c>
      <c r="P40" s="97">
        <f>P$5*'VELOCIDAD TANGENCIAL'!A40</f>
        <v>959.04</v>
      </c>
      <c r="Q40" s="2"/>
      <c r="R40" s="2"/>
      <c r="S40" s="2"/>
      <c r="T40" s="2"/>
      <c r="U40" s="2"/>
      <c r="V40" s="2"/>
      <c r="W40" s="2"/>
      <c r="X40" s="2"/>
      <c r="Y40" s="136"/>
    </row>
    <row r="41" spans="1:25" ht="15" customHeight="1">
      <c r="A41" s="135"/>
      <c r="B41" s="2"/>
      <c r="C41" s="2"/>
      <c r="D41" s="2"/>
      <c r="E41" s="292">
        <v>42</v>
      </c>
      <c r="F41" s="170">
        <f>'VELOCIDAD TANGENCIAL'!D46</f>
        <v>1239.3144604682777</v>
      </c>
      <c r="G41" s="170">
        <f>'VELOCIDAD TANGENCIAL'!F46</f>
        <v>5.3572508855295888</v>
      </c>
      <c r="H41" s="205">
        <f>'Angulo Deriva (Moises)'!D48</f>
        <v>4.4202736756589838</v>
      </c>
      <c r="I41" s="236">
        <f>'Angulo Banqueo Bien Calculado'!F47</f>
        <v>3.946890368664261E-2</v>
      </c>
      <c r="J41" s="196">
        <f>'Angulo Banqueo Bien Calculado'!G47</f>
        <v>0.17221556675085076</v>
      </c>
      <c r="K41" s="93">
        <f>'VELOCIDAD TANGENCIAL'!T46</f>
        <v>0.55658750722945838</v>
      </c>
      <c r="L41" s="287" t="s">
        <v>88</v>
      </c>
      <c r="M41" s="115">
        <f>'VELOCIDAD TANGENCIAL'!S46</f>
        <v>0.22263500289178337</v>
      </c>
      <c r="N41" s="116" t="s">
        <v>91</v>
      </c>
      <c r="O41" s="119" t="s">
        <v>90</v>
      </c>
      <c r="P41" s="97">
        <f>P$5*'VELOCIDAD TANGENCIAL'!A41</f>
        <v>985.68000000000006</v>
      </c>
      <c r="Q41" s="2"/>
      <c r="R41" s="2"/>
      <c r="S41" s="2"/>
      <c r="T41" s="2"/>
      <c r="U41" s="2"/>
      <c r="V41" s="2"/>
      <c r="W41" s="2"/>
      <c r="X41" s="2"/>
      <c r="Y41" s="136"/>
    </row>
    <row r="42" spans="1:25" ht="15" customHeight="1">
      <c r="A42" s="135"/>
      <c r="B42" s="2"/>
      <c r="C42" s="2"/>
      <c r="D42" s="2"/>
      <c r="E42" s="292">
        <v>43</v>
      </c>
      <c r="F42" s="170">
        <f>'VELOCIDAD TANGENCIAL'!D47</f>
        <v>1219.6508500902039</v>
      </c>
      <c r="G42" s="170">
        <f>'VELOCIDAD TANGENCIAL'!F47</f>
        <v>5.4621139939093961</v>
      </c>
      <c r="H42" s="205">
        <f>'Angulo Deriva (Moises)'!D49</f>
        <v>4.5067963432404206</v>
      </c>
      <c r="I42" s="236">
        <f>'Angulo Banqueo Bien Calculado'!F48</f>
        <v>4.0227912408457037E-2</v>
      </c>
      <c r="J42" s="196">
        <f>'Angulo Banqueo Bien Calculado'!G48</f>
        <v>0.17552736626157819</v>
      </c>
      <c r="K42" s="93">
        <f>'VELOCIDAD TANGENCIAL'!T47</f>
        <v>0.56729099454492382</v>
      </c>
      <c r="L42" s="287" t="s">
        <v>88</v>
      </c>
      <c r="M42" s="115">
        <f>'VELOCIDAD TANGENCIAL'!S47</f>
        <v>0.22691639781796955</v>
      </c>
      <c r="N42" s="116" t="s">
        <v>91</v>
      </c>
      <c r="O42" s="119" t="s">
        <v>90</v>
      </c>
      <c r="P42" s="97">
        <f>P$5*'VELOCIDAD TANGENCIAL'!A42</f>
        <v>1012.32</v>
      </c>
      <c r="Q42" s="2"/>
      <c r="R42" s="2"/>
      <c r="S42" s="2"/>
      <c r="T42" s="2"/>
      <c r="U42" s="2"/>
      <c r="V42" s="2"/>
      <c r="W42" s="2"/>
      <c r="X42" s="2"/>
      <c r="Y42" s="136"/>
    </row>
    <row r="43" spans="1:25" ht="15" customHeight="1">
      <c r="A43" s="135"/>
      <c r="B43" s="2"/>
      <c r="C43" s="2"/>
      <c r="D43" s="2"/>
      <c r="E43" s="292">
        <v>44</v>
      </c>
      <c r="F43" s="170">
        <f>'VELOCIDAD TANGENCIAL'!D48</f>
        <v>1199.6157222481695</v>
      </c>
      <c r="G43" s="170">
        <f>'VELOCIDAD TANGENCIAL'!F48</f>
        <v>5.5653132894539992</v>
      </c>
      <c r="H43" s="205">
        <f>'Angulo Deriva (Moises)'!D50</f>
        <v>4.5919461969974131</v>
      </c>
      <c r="I43" s="236">
        <f>'Angulo Banqueo Bien Calculado'!F49</f>
        <v>4.0974667308591547E-2</v>
      </c>
      <c r="J43" s="196">
        <f>'Angulo Banqueo Bien Calculado'!G49</f>
        <v>0.17878569837165847</v>
      </c>
      <c r="K43" s="93">
        <f>'VELOCIDAD TANGENCIAL'!T48</f>
        <v>0.57782167952797958</v>
      </c>
      <c r="L43" s="287" t="s">
        <v>88</v>
      </c>
      <c r="M43" s="115">
        <f>'VELOCIDAD TANGENCIAL'!S48</f>
        <v>0.23112867181119184</v>
      </c>
      <c r="N43" s="116" t="s">
        <v>91</v>
      </c>
      <c r="O43" s="119" t="s">
        <v>90</v>
      </c>
      <c r="P43" s="97">
        <f>P$5*'VELOCIDAD TANGENCIAL'!A43</f>
        <v>1038.96</v>
      </c>
      <c r="Q43" s="2"/>
      <c r="R43" s="2"/>
      <c r="S43" s="2"/>
      <c r="T43" s="2"/>
      <c r="U43" s="2"/>
      <c r="V43" s="2"/>
      <c r="W43" s="2"/>
      <c r="X43" s="2"/>
      <c r="Y43" s="136"/>
    </row>
    <row r="44" spans="1:25" ht="15" customHeight="1">
      <c r="A44" s="135"/>
      <c r="B44" s="2"/>
      <c r="C44" s="2"/>
      <c r="D44" s="2"/>
      <c r="E44" s="292">
        <v>45</v>
      </c>
      <c r="F44" s="170">
        <f>'VELOCIDAD TANGENCIAL'!D49</f>
        <v>1179.2151798361997</v>
      </c>
      <c r="G44" s="170">
        <f>'VELOCIDAD TANGENCIAL'!F49</f>
        <v>5.6668173366582808</v>
      </c>
      <c r="H44" s="205">
        <f>'Angulo Deriva (Moises)'!D51</f>
        <v>4.6756972994596566</v>
      </c>
      <c r="I44" s="236">
        <f>'Angulo Banqueo Bien Calculado'!F50</f>
        <v>4.1708940918701136E-2</v>
      </c>
      <c r="J44" s="196">
        <f>'Angulo Banqueo Bien Calculado'!G50</f>
        <v>0.1819895705643256</v>
      </c>
      <c r="K44" s="93">
        <f>'VELOCIDAD TANGENCIAL'!T49</f>
        <v>0.58817635442996707</v>
      </c>
      <c r="L44" s="287" t="s">
        <v>88</v>
      </c>
      <c r="M44" s="115">
        <f>'VELOCIDAD TANGENCIAL'!S49</f>
        <v>0.23527054177198681</v>
      </c>
      <c r="N44" s="116" t="s">
        <v>91</v>
      </c>
      <c r="O44" s="119" t="s">
        <v>90</v>
      </c>
      <c r="P44" s="97">
        <f>P$5*'VELOCIDAD TANGENCIAL'!A44</f>
        <v>1065.5999999999999</v>
      </c>
      <c r="Q44" s="2"/>
      <c r="R44" s="2"/>
      <c r="S44" s="2"/>
      <c r="T44" s="2"/>
      <c r="U44" s="2"/>
      <c r="V44" s="2"/>
      <c r="W44" s="2"/>
      <c r="X44" s="2"/>
      <c r="Y44" s="136"/>
    </row>
    <row r="45" spans="1:25" ht="15" customHeight="1">
      <c r="A45" s="135"/>
      <c r="B45" s="2"/>
      <c r="C45" s="2"/>
      <c r="D45" s="2"/>
      <c r="E45" s="292">
        <v>46</v>
      </c>
      <c r="F45" s="170">
        <f>'VELOCIDAD TANGENCIAL'!D50</f>
        <v>1158.4554370571379</v>
      </c>
      <c r="G45" s="170">
        <f>'VELOCIDAD TANGENCIAL'!F50</f>
        <v>5.766595216406043</v>
      </c>
      <c r="H45" s="205">
        <f>'Angulo Deriva (Moises)'!D52</f>
        <v>4.7580241392299207</v>
      </c>
      <c r="I45" s="236">
        <f>'Angulo Banqueo Bien Calculado'!F51</f>
        <v>4.2430509572388517E-2</v>
      </c>
      <c r="J45" s="196">
        <f>'Angulo Banqueo Bien Calculado'!G51</f>
        <v>0.1851380069121048</v>
      </c>
      <c r="K45" s="102">
        <f>'VELOCIDAD TANGENCIAL'!T50</f>
        <v>0.59835186511660265</v>
      </c>
      <c r="L45" s="288" t="s">
        <v>88</v>
      </c>
      <c r="M45" s="174">
        <f>'VELOCIDAD TANGENCIAL'!S50</f>
        <v>0.23934074604664107</v>
      </c>
      <c r="N45" s="175" t="s">
        <v>91</v>
      </c>
      <c r="O45" s="176" t="s">
        <v>90</v>
      </c>
      <c r="P45" s="101">
        <f>P$5*'VELOCIDAD TANGENCIAL'!A45</f>
        <v>1092.24</v>
      </c>
      <c r="Q45" s="2"/>
      <c r="R45" s="2"/>
      <c r="S45" s="2"/>
      <c r="T45" s="2"/>
      <c r="U45" s="2"/>
      <c r="V45" s="2"/>
      <c r="W45" s="2"/>
      <c r="X45" s="2"/>
      <c r="Y45" s="136"/>
    </row>
    <row r="46" spans="1:25" ht="15" customHeight="1">
      <c r="A46" s="135"/>
      <c r="B46" s="2"/>
      <c r="C46" s="2"/>
      <c r="D46" s="2"/>
      <c r="E46" s="292">
        <v>47</v>
      </c>
      <c r="F46" s="170">
        <f>'VELOCIDAD TANGENCIAL'!D51</f>
        <v>1137.3428175297388</v>
      </c>
      <c r="G46" s="170">
        <f>'VELOCIDAD TANGENCIAL'!F51</f>
        <v>5.8646165353886524</v>
      </c>
      <c r="H46" s="205">
        <f>'Angulo Deriva (Moises)'!D53</f>
        <v>4.8389016387553827</v>
      </c>
      <c r="I46" s="236">
        <f>'Angulo Banqueo Bien Calculado'!F52</f>
        <v>4.3139153473333747E-2</v>
      </c>
      <c r="J46" s="196">
        <f>'Angulo Banqueo Bien Calculado'!G52</f>
        <v>0.18823004837396065</v>
      </c>
      <c r="K46" s="93">
        <f>'VELOCIDAD TANGENCIAL'!T51</f>
        <v>0.60834511202875918</v>
      </c>
      <c r="L46" s="287" t="s">
        <v>88</v>
      </c>
      <c r="M46" s="115">
        <f>'VELOCIDAD TANGENCIAL'!S51</f>
        <v>0.2433380448115037</v>
      </c>
      <c r="N46" s="116" t="s">
        <v>91</v>
      </c>
      <c r="O46" s="119" t="s">
        <v>90</v>
      </c>
      <c r="P46" s="97">
        <f>P$5*'VELOCIDAD TANGENCIAL'!A46</f>
        <v>1118.8800000000001</v>
      </c>
      <c r="Q46" s="2"/>
      <c r="R46" s="2"/>
      <c r="S46" s="2"/>
      <c r="T46" s="2"/>
      <c r="U46" s="2"/>
      <c r="V46" s="2"/>
      <c r="W46" s="2"/>
      <c r="X46" s="2"/>
      <c r="Y46" s="136"/>
    </row>
    <row r="47" spans="1:25" ht="15" customHeight="1">
      <c r="A47" s="135"/>
      <c r="B47" s="2"/>
      <c r="C47" s="2"/>
      <c r="D47" s="2"/>
      <c r="E47" s="292">
        <v>48</v>
      </c>
      <c r="F47" s="170">
        <f>'VELOCIDAD TANGENCIAL'!D52</f>
        <v>1115.8837523624329</v>
      </c>
      <c r="G47" s="170">
        <f>'VELOCIDAD TANGENCIAL'!F52</f>
        <v>5.9608514353627449</v>
      </c>
      <c r="H47" s="205">
        <f>'Angulo Deriva (Moises)'!D54</f>
        <v>4.9183051619661695</v>
      </c>
      <c r="I47" s="236">
        <f>'Angulo Banqueo Bien Calculado'!F53</f>
        <v>4.3834656762245121E-2</v>
      </c>
      <c r="J47" s="196">
        <f>'Angulo Banqueo Bien Calculado'!G53</f>
        <v>0.19126475308733792</v>
      </c>
      <c r="K47" s="93">
        <f>'VELOCIDAD TANGENCIAL'!T52</f>
        <v>0.61815305112662022</v>
      </c>
      <c r="L47" s="287" t="s">
        <v>88</v>
      </c>
      <c r="M47" s="115">
        <f>'VELOCIDAD TANGENCIAL'!S52</f>
        <v>0.24726122045064811</v>
      </c>
      <c r="N47" s="116" t="s">
        <v>91</v>
      </c>
      <c r="O47" s="119" t="s">
        <v>90</v>
      </c>
      <c r="P47" s="97">
        <f>P$5*'VELOCIDAD TANGENCIAL'!A47</f>
        <v>1145.52</v>
      </c>
      <c r="Q47" s="2"/>
      <c r="R47" s="2"/>
      <c r="S47" s="2"/>
      <c r="T47" s="2"/>
      <c r="U47" s="2"/>
      <c r="V47" s="2"/>
      <c r="W47" s="2"/>
      <c r="X47" s="2"/>
      <c r="Y47" s="136"/>
    </row>
    <row r="48" spans="1:25" ht="15" customHeight="1">
      <c r="A48" s="135"/>
      <c r="B48" s="2"/>
      <c r="C48" s="2"/>
      <c r="D48" s="2"/>
      <c r="E48" s="44">
        <v>49</v>
      </c>
      <c r="F48" s="45">
        <f>'VELOCIDAD TANGENCIAL'!D53</f>
        <v>1094.0847781943485</v>
      </c>
      <c r="G48" s="45">
        <f>'VELOCIDAD TANGENCIAL'!F53</f>
        <v>6.0552706022456784</v>
      </c>
      <c r="H48" s="205">
        <f>'Angulo Deriva (Moises)'!D55</f>
        <v>4.9962105217800259</v>
      </c>
      <c r="I48" s="236">
        <f>'Angulo Banqueo Bien Calculado'!F54</f>
        <v>4.4516807582610528E-2</v>
      </c>
      <c r="J48" s="196">
        <f>'Angulo Banqueo Bien Calculado'!G54</f>
        <v>0.19424119665526185</v>
      </c>
      <c r="K48" s="93">
        <f>'VELOCIDAD TANGENCIAL'!T53</f>
        <v>0.6277726948169251</v>
      </c>
      <c r="L48" s="287" t="s">
        <v>88</v>
      </c>
      <c r="M48" s="115">
        <f>'VELOCIDAD TANGENCIAL'!S53</f>
        <v>0.25110907792677006</v>
      </c>
      <c r="N48" s="116" t="s">
        <v>91</v>
      </c>
      <c r="O48" s="119" t="s">
        <v>90</v>
      </c>
      <c r="P48" s="97">
        <f>P$5*'VELOCIDAD TANGENCIAL'!A48</f>
        <v>1172.1600000000001</v>
      </c>
      <c r="Q48" s="2"/>
      <c r="R48" s="2"/>
      <c r="S48" s="2"/>
      <c r="T48" s="2"/>
      <c r="U48" s="2"/>
      <c r="V48" s="2"/>
      <c r="W48" s="2"/>
      <c r="X48" s="2"/>
      <c r="Y48" s="136"/>
    </row>
    <row r="49" spans="1:25" ht="15" customHeight="1">
      <c r="A49" s="135"/>
      <c r="B49" s="2"/>
      <c r="C49" s="2"/>
      <c r="D49" s="2"/>
      <c r="E49" s="44">
        <v>50</v>
      </c>
      <c r="F49" s="45">
        <f>'VELOCIDAD TANGENCIAL'!D54</f>
        <v>1071.9525352041892</v>
      </c>
      <c r="G49" s="45">
        <f>'VELOCIDAD TANGENCIAL'!F54</f>
        <v>6.1478452750442463</v>
      </c>
      <c r="H49" s="205">
        <f>'Angulo Deriva (Moises)'!D56</f>
        <v>5.0725939874694062</v>
      </c>
      <c r="I49" s="236">
        <f>'Angulo Banqueo Bien Calculado'!F55</f>
        <v>4.5185398145229545E-2</v>
      </c>
      <c r="J49" s="196">
        <f>'Angulo Banqueo Bien Calculado'!G55</f>
        <v>0.19715847242783152</v>
      </c>
      <c r="K49" s="93">
        <f>'VELOCIDAD TANGENCIAL'!T54</f>
        <v>0.63720111286301806</v>
      </c>
      <c r="L49" s="287" t="s">
        <v>88</v>
      </c>
      <c r="M49" s="115">
        <f>'VELOCIDAD TANGENCIAL'!S54</f>
        <v>0.25488044514520725</v>
      </c>
      <c r="N49" s="116" t="s">
        <v>91</v>
      </c>
      <c r="O49" s="119" t="s">
        <v>90</v>
      </c>
      <c r="P49" s="97">
        <f>P$5*'VELOCIDAD TANGENCIAL'!A49</f>
        <v>1198.8</v>
      </c>
      <c r="Q49" s="2"/>
      <c r="R49" s="2"/>
      <c r="S49" s="2"/>
      <c r="T49" s="2"/>
      <c r="U49" s="2"/>
      <c r="V49" s="2"/>
      <c r="W49" s="2"/>
      <c r="X49" s="2"/>
      <c r="Y49" s="136"/>
    </row>
    <row r="50" spans="1:25" ht="15" customHeight="1" thickBot="1">
      <c r="A50" s="135"/>
      <c r="B50" s="2"/>
      <c r="C50" s="2"/>
      <c r="D50" s="2"/>
      <c r="E50" s="293">
        <v>51</v>
      </c>
      <c r="F50" s="294">
        <f>'VELOCIDAD TANGENCIAL'!D55</f>
        <v>1049.4937650875693</v>
      </c>
      <c r="G50" s="294">
        <f>'VELOCIDAD TANGENCIAL'!F55</f>
        <v>6.2385472546166438</v>
      </c>
      <c r="H50" s="265">
        <f>'Angulo Deriva (Moises)'!D57</f>
        <v>5.1474322918909836</v>
      </c>
      <c r="I50" s="266">
        <f>'Angulo Banqueo Bien Calculado'!F56</f>
        <v>4.5840224791506602E-2</v>
      </c>
      <c r="J50" s="295">
        <f>'Angulo Banqueo Bien Calculado'!G56</f>
        <v>0.20001569177816217</v>
      </c>
      <c r="K50" s="62">
        <f>'VELOCIDAD TANGENCIAL'!T55</f>
        <v>0.64643543327742736</v>
      </c>
      <c r="L50" s="296" t="s">
        <v>88</v>
      </c>
      <c r="M50" s="115">
        <f>'VELOCIDAD TANGENCIAL'!S55</f>
        <v>0.25857417331097093</v>
      </c>
      <c r="N50" s="116" t="s">
        <v>91</v>
      </c>
      <c r="O50" s="119" t="s">
        <v>90</v>
      </c>
      <c r="P50" s="97">
        <f>P$5*'VELOCIDAD TANGENCIAL'!A50</f>
        <v>1225.44</v>
      </c>
      <c r="Q50" s="2"/>
      <c r="R50" s="2"/>
      <c r="S50" s="2"/>
      <c r="T50" s="2"/>
      <c r="U50" s="2"/>
      <c r="V50" s="2"/>
      <c r="W50" s="2"/>
      <c r="X50" s="2"/>
      <c r="Y50" s="136"/>
    </row>
    <row r="51" spans="1:25">
      <c r="A51" s="135"/>
      <c r="B51" s="2"/>
      <c r="C51" s="2"/>
      <c r="D51" s="2"/>
      <c r="E51" s="2"/>
      <c r="F51" s="2"/>
      <c r="G51" s="5"/>
      <c r="H51" s="277">
        <f>SUM(H5:H50)</f>
        <v>140.22647928103586</v>
      </c>
      <c r="I51" s="278">
        <f>I50</f>
        <v>4.5840224791506602E-2</v>
      </c>
      <c r="J51" s="2"/>
      <c r="L51" s="5"/>
      <c r="M51" s="5"/>
      <c r="N51" s="5"/>
      <c r="O51" s="337"/>
      <c r="P51" s="137"/>
      <c r="Q51" s="2"/>
      <c r="R51" s="2"/>
      <c r="S51" s="2"/>
      <c r="T51" s="2"/>
      <c r="U51" s="2"/>
      <c r="V51" s="2"/>
      <c r="W51" s="2"/>
      <c r="X51" s="2"/>
      <c r="Y51" s="136"/>
    </row>
    <row r="52" spans="1:25">
      <c r="A52" s="135"/>
      <c r="B52" s="2"/>
      <c r="C52" s="2"/>
      <c r="D52" s="2"/>
      <c r="E52" s="2"/>
      <c r="F52" s="2"/>
      <c r="G52" s="5"/>
      <c r="H52" s="180"/>
      <c r="I52" s="219"/>
      <c r="J52" s="2"/>
      <c r="L52" s="5"/>
      <c r="M52" s="5"/>
      <c r="N52" s="5"/>
      <c r="O52" s="337"/>
      <c r="P52" s="137"/>
      <c r="Q52" s="2"/>
      <c r="R52" s="2"/>
      <c r="S52" s="2"/>
      <c r="T52" s="2"/>
      <c r="U52" s="2"/>
      <c r="V52" s="2"/>
      <c r="W52" s="2"/>
      <c r="X52" s="2"/>
      <c r="Y52" s="136"/>
    </row>
    <row r="53" spans="1:25">
      <c r="A53" s="135"/>
      <c r="B53" s="2"/>
      <c r="C53" s="2"/>
      <c r="D53" s="2"/>
      <c r="E53" s="2"/>
      <c r="F53" s="2"/>
      <c r="G53" s="5"/>
      <c r="H53" s="180"/>
      <c r="I53" s="219"/>
      <c r="J53" s="2"/>
      <c r="L53" s="5"/>
      <c r="M53" s="5"/>
      <c r="N53" s="5"/>
      <c r="O53" s="337"/>
      <c r="P53" s="137"/>
      <c r="Q53" s="2"/>
      <c r="R53" s="2"/>
      <c r="S53" s="2"/>
      <c r="T53" s="2"/>
      <c r="U53" s="2"/>
      <c r="V53" s="2"/>
      <c r="W53" s="2"/>
      <c r="X53" s="2"/>
      <c r="Y53" s="136"/>
    </row>
    <row r="54" spans="1:25">
      <c r="A54" s="135"/>
      <c r="B54" s="2"/>
      <c r="C54" s="2"/>
      <c r="D54" s="2"/>
      <c r="E54" s="2"/>
      <c r="F54" s="2"/>
      <c r="G54" s="5"/>
      <c r="H54" s="180"/>
      <c r="I54" s="219"/>
      <c r="J54" s="2"/>
      <c r="L54" s="5"/>
      <c r="M54" s="5"/>
      <c r="N54" s="5"/>
      <c r="O54" s="337"/>
      <c r="P54" s="137"/>
      <c r="Q54" s="2"/>
      <c r="R54" s="2"/>
      <c r="S54" s="2"/>
      <c r="T54" s="2"/>
      <c r="U54" s="2"/>
      <c r="V54" s="2"/>
      <c r="W54" s="2"/>
      <c r="X54" s="2"/>
      <c r="Y54" s="136"/>
    </row>
    <row r="55" spans="1:25" ht="15.75" thickBot="1">
      <c r="A55" s="138"/>
      <c r="B55" s="139"/>
      <c r="C55" s="139"/>
      <c r="D55" s="139"/>
      <c r="E55" s="139"/>
      <c r="F55" s="139"/>
      <c r="G55" s="306"/>
      <c r="H55" s="305"/>
      <c r="I55" s="336"/>
      <c r="J55" s="139"/>
      <c r="K55" s="306"/>
      <c r="L55" s="306"/>
      <c r="M55" s="306"/>
      <c r="N55" s="306"/>
      <c r="O55" s="338"/>
      <c r="P55" s="142"/>
      <c r="Q55" s="139"/>
      <c r="R55" s="139"/>
      <c r="S55" s="139"/>
      <c r="T55" s="139"/>
      <c r="U55" s="139"/>
      <c r="V55" s="139"/>
      <c r="W55" s="139"/>
      <c r="X55" s="139"/>
      <c r="Y55" s="140"/>
    </row>
  </sheetData>
  <mergeCells count="6">
    <mergeCell ref="A14:C15"/>
    <mergeCell ref="B1:P1"/>
    <mergeCell ref="K2:N2"/>
    <mergeCell ref="L3:N3"/>
    <mergeCell ref="A11:A12"/>
    <mergeCell ref="B11:B12"/>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3"/>
  <sheetViews>
    <sheetView workbookViewId="0">
      <selection activeCell="B453" sqref="B453"/>
    </sheetView>
  </sheetViews>
  <sheetFormatPr baseColWidth="10" defaultColWidth="10.7109375" defaultRowHeight="15"/>
  <cols>
    <col min="2" max="2" width="18.42578125" bestFit="1" customWidth="1"/>
    <col min="3" max="3" width="15.28515625" bestFit="1" customWidth="1"/>
    <col min="4" max="4" width="18.42578125" bestFit="1" customWidth="1"/>
    <col min="5" max="5" width="15.28515625" bestFit="1" customWidth="1"/>
    <col min="6" max="6" width="18.42578125" bestFit="1" customWidth="1"/>
    <col min="7" max="7" width="15.28515625" customWidth="1"/>
    <col min="8" max="8" width="18.42578125" bestFit="1" customWidth="1"/>
    <col min="9" max="9" width="15.28515625" bestFit="1" customWidth="1"/>
  </cols>
  <sheetData>
    <row r="1" spans="1:9" ht="31.5">
      <c r="B1" s="454" t="s">
        <v>139</v>
      </c>
      <c r="C1" s="454"/>
      <c r="D1" s="454"/>
      <c r="E1" s="454"/>
      <c r="F1" s="454"/>
      <c r="G1" s="454"/>
      <c r="H1" s="454"/>
      <c r="I1" s="454"/>
    </row>
    <row r="3" spans="1:9" ht="15.75" thickBot="1">
      <c r="B3" s="457" t="s">
        <v>132</v>
      </c>
      <c r="C3" s="457"/>
      <c r="D3" s="457" t="s">
        <v>133</v>
      </c>
      <c r="E3" s="457"/>
      <c r="F3" s="457" t="s">
        <v>137</v>
      </c>
      <c r="G3" s="457"/>
      <c r="H3" s="457" t="s">
        <v>134</v>
      </c>
      <c r="I3" s="457"/>
    </row>
    <row r="4" spans="1:9" ht="23.25" customHeight="1">
      <c r="A4" s="242" t="s">
        <v>138</v>
      </c>
      <c r="B4" s="247" t="s">
        <v>135</v>
      </c>
      <c r="C4" s="247" t="s">
        <v>136</v>
      </c>
      <c r="D4" s="247" t="s">
        <v>135</v>
      </c>
      <c r="E4" s="247" t="s">
        <v>136</v>
      </c>
      <c r="F4" s="247" t="s">
        <v>135</v>
      </c>
      <c r="G4" s="247" t="s">
        <v>136</v>
      </c>
      <c r="H4" s="247" t="s">
        <v>135</v>
      </c>
      <c r="I4" s="247" t="s">
        <v>136</v>
      </c>
    </row>
    <row r="5" spans="1:9">
      <c r="A5" s="229">
        <v>1</v>
      </c>
      <c r="B5" s="96">
        <f>'VELOCIDAD TANGENCIAL'!J$5*A5</f>
        <v>1.4543672031069592E-4</v>
      </c>
      <c r="C5" s="96">
        <f>(250*COS(RADIANS(90-B5)))</f>
        <v>6.3458740569363682E-4</v>
      </c>
      <c r="D5" s="96">
        <f>'VELOCIDAD TANGENCIAL'!J$6*A5</f>
        <v>2.9082913918750808E-4</v>
      </c>
      <c r="E5" s="96">
        <f>(250*COS(RADIANS(90-D5)))</f>
        <v>1.2689815098819502E-3</v>
      </c>
      <c r="F5" s="96">
        <f>'VELOCIDAD TANGENCIAL'!J$49*A5</f>
        <v>5.8925565098878951E-3</v>
      </c>
      <c r="G5" s="96">
        <f>(250*COS(RADIANS(90-F5)))</f>
        <v>2.571112806902719E-2</v>
      </c>
      <c r="H5" s="96">
        <f>'VELOCIDAD TANGENCIAL'!J$94 *A5</f>
        <v>8.3333333333333332E-3</v>
      </c>
      <c r="I5" s="243">
        <f t="shared" ref="I5:I68" si="0">(250*COS(RADIANS(90-H5)))</f>
        <v>3.6361025955049968E-2</v>
      </c>
    </row>
    <row r="6" spans="1:9">
      <c r="A6" s="229">
        <v>2</v>
      </c>
      <c r="B6" s="96">
        <f>'VELOCIDAD TANGENCIAL'!J$5*A6</f>
        <v>2.9087344062139184E-4</v>
      </c>
      <c r="C6" s="97">
        <f>(250*COS(RADIANS(90-B6)))</f>
        <v>1.2691748113678766E-3</v>
      </c>
      <c r="D6" s="96">
        <f>'VELOCIDAD TANGENCIAL'!J$6*A6</f>
        <v>5.8165827837501616E-4</v>
      </c>
      <c r="E6" s="97">
        <f t="shared" ref="E6:E69" si="1">(250*COS(RADIANS(90-D6)))</f>
        <v>2.5379630197714079E-3</v>
      </c>
      <c r="F6" s="96">
        <f>'VELOCIDAD TANGENCIAL'!J$49*A6</f>
        <v>1.178511301977579E-2</v>
      </c>
      <c r="G6" s="96">
        <f t="shared" ref="G6:G69" si="2">(250*COS(RADIANS(90-F6)))</f>
        <v>5.1422255866092635E-2</v>
      </c>
      <c r="H6" s="96">
        <f>'VELOCIDAD TANGENCIAL'!J$94 *A6</f>
        <v>1.6666666666666666E-2</v>
      </c>
      <c r="I6" s="230">
        <f t="shared" si="0"/>
        <v>7.2722051140848426E-2</v>
      </c>
    </row>
    <row r="7" spans="1:9">
      <c r="A7" s="229">
        <v>3</v>
      </c>
      <c r="B7" s="96">
        <f>'VELOCIDAD TANGENCIAL'!J$5*A7</f>
        <v>4.3631016093208773E-4</v>
      </c>
      <c r="C7" s="97">
        <f t="shared" ref="C7:C70" si="3">(250*COS(RADIANS(90-B7)))</f>
        <v>1.903762217033939E-3</v>
      </c>
      <c r="D7" s="96">
        <f>'VELOCIDAD TANGENCIAL'!J$6*A7</f>
        <v>8.7248741756252419E-4</v>
      </c>
      <c r="E7" s="97">
        <f t="shared" si="1"/>
        <v>3.8069445295399644E-3</v>
      </c>
      <c r="F7" s="96">
        <f>'VELOCIDAD TANGENCIAL'!J$49*A7</f>
        <v>1.7677669529663684E-2</v>
      </c>
      <c r="G7" s="96">
        <f t="shared" si="2"/>
        <v>7.7133383119265209E-2</v>
      </c>
      <c r="H7" s="96">
        <f>'VELOCIDAD TANGENCIAL'!J$94 *A7</f>
        <v>2.5000000000000001E-2</v>
      </c>
      <c r="I7" s="230">
        <f t="shared" si="0"/>
        <v>0.10908307478834105</v>
      </c>
    </row>
    <row r="8" spans="1:9">
      <c r="A8" s="229">
        <v>4</v>
      </c>
      <c r="B8" s="96">
        <f>'VELOCIDAD TANGENCIAL'!J$5*A8</f>
        <v>5.8174688124278367E-4</v>
      </c>
      <c r="C8" s="97">
        <f t="shared" si="3"/>
        <v>2.5383496226877348E-3</v>
      </c>
      <c r="D8" s="96">
        <f>'VELOCIDAD TANGENCIAL'!J$6*A8</f>
        <v>1.1633165567500323E-3</v>
      </c>
      <c r="E8" s="97">
        <f t="shared" si="1"/>
        <v>5.0759260392659452E-3</v>
      </c>
      <c r="F8" s="96">
        <f>'VELOCIDAD TANGENCIAL'!J$49*A8</f>
        <v>2.357022603955158E-2</v>
      </c>
      <c r="G8" s="96">
        <f t="shared" si="2"/>
        <v>0.10284450955659846</v>
      </c>
      <c r="H8" s="96">
        <f>'VELOCIDAD TANGENCIAL'!J$94 *A8</f>
        <v>3.3333333333333333E-2</v>
      </c>
      <c r="I8" s="230">
        <f t="shared" si="0"/>
        <v>0.14544409612829165</v>
      </c>
    </row>
    <row r="9" spans="1:9">
      <c r="A9" s="229">
        <v>5</v>
      </c>
      <c r="B9" s="96">
        <f>'VELOCIDAD TANGENCIAL'!J$5*A9</f>
        <v>7.2718360155347962E-4</v>
      </c>
      <c r="C9" s="97">
        <f t="shared" si="3"/>
        <v>3.1729370283251758E-3</v>
      </c>
      <c r="D9" s="96">
        <f>'VELOCIDAD TANGENCIAL'!J$6*A9</f>
        <v>1.4541456959375405E-3</v>
      </c>
      <c r="E9" s="97">
        <f t="shared" si="1"/>
        <v>6.3449075487501229E-3</v>
      </c>
      <c r="F9" s="96">
        <f>'VELOCIDAD TANGENCIAL'!J$49*A9</f>
        <v>2.9462782549439476E-2</v>
      </c>
      <c r="G9" s="96">
        <f t="shared" si="2"/>
        <v>0.12855563490620148</v>
      </c>
      <c r="H9" s="96">
        <f>'VELOCIDAD TANGENCIAL'!J$94 *A9</f>
        <v>4.1666666666666664E-2</v>
      </c>
      <c r="I9" s="230">
        <f t="shared" si="0"/>
        <v>0.1818051143915197</v>
      </c>
    </row>
    <row r="10" spans="1:9">
      <c r="A10" s="229">
        <v>6</v>
      </c>
      <c r="B10" s="96">
        <f>'VELOCIDAD TANGENCIAL'!J$5*A10</f>
        <v>8.7262032186417545E-4</v>
      </c>
      <c r="C10" s="97">
        <f t="shared" si="3"/>
        <v>3.8075244339421731E-3</v>
      </c>
      <c r="D10" s="96">
        <f>'VELOCIDAD TANGENCIAL'!J$6*A10</f>
        <v>1.7449748351250484E-3</v>
      </c>
      <c r="E10" s="97">
        <f t="shared" si="1"/>
        <v>7.6138890581263349E-3</v>
      </c>
      <c r="F10" s="96">
        <f>'VELOCIDAD TANGENCIAL'!J$49*A10</f>
        <v>3.5355339059327369E-2</v>
      </c>
      <c r="G10" s="96">
        <f t="shared" si="2"/>
        <v>0.15426675889596136</v>
      </c>
      <c r="H10" s="96">
        <f>'VELOCIDAD TANGENCIAL'!J$94 *A10</f>
        <v>0.05</v>
      </c>
      <c r="I10" s="230">
        <f t="shared" si="0"/>
        <v>0.21816612880878913</v>
      </c>
    </row>
    <row r="11" spans="1:9">
      <c r="A11" s="229">
        <v>7</v>
      </c>
      <c r="B11" s="96">
        <f>'VELOCIDAD TANGENCIAL'!J$5*A11</f>
        <v>1.0180570421748714E-3</v>
      </c>
      <c r="C11" s="97">
        <f t="shared" si="3"/>
        <v>4.4421118395346366E-3</v>
      </c>
      <c r="D11" s="96">
        <f>'VELOCIDAD TANGENCIAL'!J$6*A11</f>
        <v>2.0358039743125565E-3</v>
      </c>
      <c r="E11" s="97">
        <f t="shared" si="1"/>
        <v>8.8828705673618859E-3</v>
      </c>
      <c r="F11" s="96">
        <f>'VELOCIDAD TANGENCIAL'!J$49*A11</f>
        <v>4.1247895569215265E-2</v>
      </c>
      <c r="G11" s="96">
        <f t="shared" si="2"/>
        <v>0.17997788125409819</v>
      </c>
      <c r="H11" s="96">
        <f>'VELOCIDAD TANGENCIAL'!J$94 *A11</f>
        <v>5.8333333333333334E-2</v>
      </c>
      <c r="I11" s="230">
        <f t="shared" si="0"/>
        <v>0.25452713861103049</v>
      </c>
    </row>
    <row r="12" spans="1:9">
      <c r="A12" s="229">
        <v>8</v>
      </c>
      <c r="B12" s="96">
        <f>'VELOCIDAD TANGENCIAL'!J$5*A12</f>
        <v>1.1634937624855673E-3</v>
      </c>
      <c r="C12" s="97">
        <f t="shared" si="3"/>
        <v>5.0766992451539913E-3</v>
      </c>
      <c r="D12" s="96">
        <f>'VELOCIDAD TANGENCIAL'!J$6*A12</f>
        <v>2.3266331135000646E-3</v>
      </c>
      <c r="E12" s="97">
        <f t="shared" si="1"/>
        <v>1.0151852076313059E-2</v>
      </c>
      <c r="F12" s="96">
        <f>'VELOCIDAD TANGENCIAL'!J$49*A12</f>
        <v>4.7140452079103161E-2</v>
      </c>
      <c r="G12" s="96">
        <f t="shared" si="2"/>
        <v>0.20568900170866561</v>
      </c>
      <c r="H12" s="96">
        <f>'VELOCIDAD TANGENCIAL'!J$94 *A12</f>
        <v>6.6666666666666666E-2</v>
      </c>
      <c r="I12" s="230">
        <f t="shared" si="0"/>
        <v>0.29088814302895244</v>
      </c>
    </row>
    <row r="13" spans="1:9">
      <c r="A13" s="229">
        <v>9</v>
      </c>
      <c r="B13" s="96">
        <f>'VELOCIDAD TANGENCIAL'!J$5*A13</f>
        <v>1.3089304827962633E-3</v>
      </c>
      <c r="C13" s="97">
        <f t="shared" si="3"/>
        <v>5.711286650629613E-3</v>
      </c>
      <c r="D13" s="96">
        <f>'VELOCIDAD TANGENCIAL'!J$6*A13</f>
        <v>2.6174622526875728E-3</v>
      </c>
      <c r="E13" s="97">
        <f t="shared" si="1"/>
        <v>1.1420833585058181E-2</v>
      </c>
      <c r="F13" s="96">
        <f>'VELOCIDAD TANGENCIAL'!J$49*A13</f>
        <v>5.3033008588991057E-2</v>
      </c>
      <c r="G13" s="96">
        <f t="shared" si="2"/>
        <v>0.23140011998760623</v>
      </c>
      <c r="H13" s="96">
        <f>'VELOCIDAD TANGENCIAL'!J$94 *A13</f>
        <v>7.4999999999999997E-2</v>
      </c>
      <c r="I13" s="230">
        <f t="shared" si="0"/>
        <v>0.32724914129348581</v>
      </c>
    </row>
    <row r="14" spans="1:9">
      <c r="A14" s="229">
        <v>10</v>
      </c>
      <c r="B14" s="96">
        <f>'VELOCIDAD TANGENCIAL'!J$5*A14</f>
        <v>1.4543672031069592E-3</v>
      </c>
      <c r="C14" s="97">
        <f t="shared" si="3"/>
        <v>6.3458740561239462E-3</v>
      </c>
      <c r="D14" s="96">
        <f>'VELOCIDAD TANGENCIAL'!J$6*A14</f>
        <v>2.9082913918750809E-3</v>
      </c>
      <c r="E14" s="97">
        <f t="shared" si="1"/>
        <v>1.2689815093453533E-2</v>
      </c>
      <c r="F14" s="96">
        <f>'VELOCIDAD TANGENCIAL'!J$49*A14</f>
        <v>5.8925565098878953E-2</v>
      </c>
      <c r="G14" s="96">
        <f t="shared" si="2"/>
        <v>0.25711123581902928</v>
      </c>
      <c r="H14" s="96">
        <f>'VELOCIDAD TANGENCIAL'!J$94 *A14</f>
        <v>8.3333333333333329E-2</v>
      </c>
      <c r="I14" s="230">
        <f t="shared" si="0"/>
        <v>0.36361013263539493</v>
      </c>
    </row>
    <row r="15" spans="1:9">
      <c r="A15" s="229">
        <v>11</v>
      </c>
      <c r="B15" s="96">
        <f>'VELOCIDAD TANGENCIAL'!J$5*A15</f>
        <v>1.5998039234176552E-3</v>
      </c>
      <c r="C15" s="97">
        <f t="shared" si="3"/>
        <v>6.9804614615773912E-3</v>
      </c>
      <c r="D15" s="96">
        <f>'VELOCIDAD TANGENCIAL'!J$6*A15</f>
        <v>3.199120531062589E-3</v>
      </c>
      <c r="E15" s="97">
        <f t="shared" si="1"/>
        <v>1.3958796601577441E-2</v>
      </c>
      <c r="F15" s="96">
        <f>'VELOCIDAD TANGENCIAL'!J$49*A15</f>
        <v>6.4818121608766849E-2</v>
      </c>
      <c r="G15" s="96">
        <f t="shared" si="2"/>
        <v>0.28282234893098834</v>
      </c>
      <c r="H15" s="96">
        <f>'VELOCIDAD TANGENCIAL'!J$94 *A15</f>
        <v>9.166666666666666E-2</v>
      </c>
      <c r="I15" s="230">
        <f t="shared" si="0"/>
        <v>0.39997111628549986</v>
      </c>
    </row>
    <row r="16" spans="1:9">
      <c r="A16" s="229">
        <v>12</v>
      </c>
      <c r="B16" s="96">
        <f>'VELOCIDAD TANGENCIAL'!J$5*A16</f>
        <v>1.7452406437283509E-3</v>
      </c>
      <c r="C16" s="97">
        <f t="shared" si="3"/>
        <v>7.61504886698586E-3</v>
      </c>
      <c r="D16" s="96">
        <f>'VELOCIDAD TANGENCIAL'!J$6*A16</f>
        <v>3.4899496702500967E-3</v>
      </c>
      <c r="E16" s="97">
        <f t="shared" si="1"/>
        <v>1.5227778109286192E-2</v>
      </c>
      <c r="F16" s="96">
        <f>'VELOCIDAD TANGENCIAL'!J$49*A16</f>
        <v>7.0710678118654738E-2</v>
      </c>
      <c r="G16" s="96">
        <f t="shared" si="2"/>
        <v>0.30853345905153723</v>
      </c>
      <c r="H16" s="96">
        <f>'VELOCIDAD TANGENCIAL'!J$94 *A16</f>
        <v>0.1</v>
      </c>
      <c r="I16" s="230">
        <f t="shared" si="0"/>
        <v>0.43633209147456536</v>
      </c>
    </row>
    <row r="17" spans="1:9">
      <c r="A17" s="229">
        <v>13</v>
      </c>
      <c r="B17" s="96">
        <f>'VELOCIDAD TANGENCIAL'!J$5*A17</f>
        <v>1.8906773640390469E-3</v>
      </c>
      <c r="C17" s="97">
        <f t="shared" si="3"/>
        <v>8.249636272400775E-3</v>
      </c>
      <c r="D17" s="96">
        <f>'VELOCIDAD TANGENCIAL'!J$6*A17</f>
        <v>3.7807788094376049E-3</v>
      </c>
      <c r="E17" s="97">
        <f t="shared" si="1"/>
        <v>1.6496759616658106E-2</v>
      </c>
      <c r="F17" s="96">
        <f>'VELOCIDAD TANGENCIAL'!J$49*A17</f>
        <v>7.6603234628542641E-2</v>
      </c>
      <c r="G17" s="96">
        <f t="shared" si="2"/>
        <v>0.33424456590872964</v>
      </c>
      <c r="H17" s="96">
        <f>'VELOCIDAD TANGENCIAL'!J$94 *A17</f>
        <v>0.10833333333333334</v>
      </c>
      <c r="I17" s="230">
        <f t="shared" si="0"/>
        <v>0.47269305743352275</v>
      </c>
    </row>
    <row r="18" spans="1:9">
      <c r="A18" s="229">
        <v>14</v>
      </c>
      <c r="B18" s="96">
        <f>'VELOCIDAD TANGENCIAL'!J$5*A18</f>
        <v>2.0361140843497428E-3</v>
      </c>
      <c r="C18" s="97">
        <f t="shared" si="3"/>
        <v>8.8842236776515131E-3</v>
      </c>
      <c r="D18" s="96">
        <f>'VELOCIDAD TANGENCIAL'!J$6*A18</f>
        <v>4.071607948625113E-3</v>
      </c>
      <c r="E18" s="97">
        <f t="shared" si="1"/>
        <v>1.7765741123549474E-2</v>
      </c>
      <c r="F18" s="96">
        <f>'VELOCIDAD TANGENCIAL'!J$49*A18</f>
        <v>8.249579113843053E-2</v>
      </c>
      <c r="G18" s="96">
        <f t="shared" si="2"/>
        <v>0.35995566923061934</v>
      </c>
      <c r="H18" s="96">
        <f>'VELOCIDAD TANGENCIAL'!J$94 *A18</f>
        <v>0.11666666666666667</v>
      </c>
      <c r="I18" s="230">
        <f t="shared" si="0"/>
        <v>0.50905401339308165</v>
      </c>
    </row>
    <row r="19" spans="1:9">
      <c r="A19" s="229">
        <v>15</v>
      </c>
      <c r="B19" s="96">
        <f>'VELOCIDAD TANGENCIAL'!J$5*A19</f>
        <v>2.181550804660439E-3</v>
      </c>
      <c r="C19" s="97">
        <f t="shared" si="3"/>
        <v>9.5188110829560295E-3</v>
      </c>
      <c r="D19" s="96">
        <f>'VELOCIDAD TANGENCIAL'!J$6*A19</f>
        <v>4.3624370878126211E-3</v>
      </c>
      <c r="E19" s="97">
        <f t="shared" si="1"/>
        <v>1.9034722629927593E-2</v>
      </c>
      <c r="F19" s="96">
        <f>'VELOCIDAD TANGENCIAL'!J$49*A19</f>
        <v>8.8388347648318433E-2</v>
      </c>
      <c r="G19" s="96">
        <f t="shared" si="2"/>
        <v>0.38566676874531575</v>
      </c>
      <c r="H19" s="96">
        <f>'VELOCIDAD TANGENCIAL'!J$94 *A19</f>
        <v>0.125</v>
      </c>
      <c r="I19" s="230">
        <f t="shared" si="0"/>
        <v>0.54541495858417377</v>
      </c>
    </row>
    <row r="20" spans="1:9">
      <c r="A20" s="229">
        <v>16</v>
      </c>
      <c r="B20" s="96">
        <f>'VELOCIDAD TANGENCIAL'!J$5*A20</f>
        <v>2.3269875249711347E-3</v>
      </c>
      <c r="C20" s="97">
        <f t="shared" si="3"/>
        <v>1.0153398488088194E-2</v>
      </c>
      <c r="D20" s="96">
        <f>'VELOCIDAD TANGENCIAL'!J$6*A20</f>
        <v>4.6532662270001293E-3</v>
      </c>
      <c r="E20" s="97">
        <f t="shared" si="1"/>
        <v>2.0303704135926304E-2</v>
      </c>
      <c r="F20" s="96">
        <f>'VELOCIDAD TANGENCIAL'!J$49*A20</f>
        <v>9.4280904158206322E-2</v>
      </c>
      <c r="G20" s="96">
        <f t="shared" si="2"/>
        <v>0.41137786418076161</v>
      </c>
      <c r="H20" s="96">
        <f>'VELOCIDAD TANGENCIAL'!J$94 *A20</f>
        <v>0.13333333333333333</v>
      </c>
      <c r="I20" s="230">
        <f t="shared" si="0"/>
        <v>0.58177589223762027</v>
      </c>
    </row>
    <row r="21" spans="1:9">
      <c r="A21" s="229">
        <v>17</v>
      </c>
      <c r="B21" s="96">
        <f>'VELOCIDAD TANGENCIAL'!J$5*A21</f>
        <v>2.4724242452818304E-3</v>
      </c>
      <c r="C21" s="97">
        <f t="shared" si="3"/>
        <v>1.0787985893265958E-2</v>
      </c>
      <c r="D21" s="96">
        <f>'VELOCIDAD TANGENCIAL'!J$6*A21</f>
        <v>4.9440953661876374E-3</v>
      </c>
      <c r="E21" s="97">
        <f t="shared" si="1"/>
        <v>2.157268564134638E-2</v>
      </c>
      <c r="F21" s="96">
        <f>'VELOCIDAD TANGENCIAL'!J$49*A21</f>
        <v>0.10017346066809421</v>
      </c>
      <c r="G21" s="96">
        <f t="shared" si="2"/>
        <v>0.4370889552650109</v>
      </c>
      <c r="H21" s="96">
        <f>'VELOCIDAD TANGENCIAL'!J$94 *A21</f>
        <v>0.14166666666666666</v>
      </c>
      <c r="I21" s="230">
        <f t="shared" si="0"/>
        <v>0.61813681358407591</v>
      </c>
    </row>
    <row r="22" spans="1:9">
      <c r="A22" s="229">
        <v>18</v>
      </c>
      <c r="B22" s="96">
        <f>'VELOCIDAD TANGENCIAL'!J$5*A22</f>
        <v>2.6178609655925266E-3</v>
      </c>
      <c r="C22" s="97">
        <f t="shared" si="3"/>
        <v>1.1422573298263192E-2</v>
      </c>
      <c r="D22" s="96">
        <f>'VELOCIDAD TANGENCIAL'!J$6*A22</f>
        <v>5.2349245053751456E-3</v>
      </c>
      <c r="E22" s="97">
        <f t="shared" si="1"/>
        <v>2.2841667146266148E-2</v>
      </c>
      <c r="F22" s="96">
        <f>'VELOCIDAD TANGENCIAL'!J$49*A22</f>
        <v>0.10606601717798211</v>
      </c>
      <c r="G22" s="96">
        <f t="shared" si="2"/>
        <v>0.46280004172628403</v>
      </c>
      <c r="H22" s="96">
        <f>'VELOCIDAD TANGENCIAL'!J$94 *A22</f>
        <v>0.15</v>
      </c>
      <c r="I22" s="230">
        <f t="shared" si="0"/>
        <v>0.65449772185452848</v>
      </c>
    </row>
    <row r="23" spans="1:9">
      <c r="A23" s="229">
        <v>19</v>
      </c>
      <c r="B23" s="96">
        <f>'VELOCIDAD TANGENCIAL'!J$5*A23</f>
        <v>2.7632976859032223E-3</v>
      </c>
      <c r="C23" s="97">
        <f t="shared" si="3"/>
        <v>1.2057160703242338E-2</v>
      </c>
      <c r="D23" s="96">
        <f>'VELOCIDAD TANGENCIAL'!J$6*A23</f>
        <v>5.5257536445626537E-3</v>
      </c>
      <c r="E23" s="97">
        <f t="shared" si="1"/>
        <v>2.4110648650541886E-2</v>
      </c>
      <c r="F23" s="96">
        <f>'VELOCIDAD TANGENCIAL'!J$49*A23</f>
        <v>0.11195857368787</v>
      </c>
      <c r="G23" s="96">
        <f t="shared" si="2"/>
        <v>0.48851112329246854</v>
      </c>
      <c r="H23" s="96">
        <f>'VELOCIDAD TANGENCIAL'!J$94 *A23</f>
        <v>0.15833333333333333</v>
      </c>
      <c r="I23" s="230">
        <f t="shared" si="0"/>
        <v>0.69085861627968914</v>
      </c>
    </row>
    <row r="24" spans="1:9">
      <c r="A24" s="229">
        <v>20</v>
      </c>
      <c r="B24" s="96">
        <f>'VELOCIDAD TANGENCIAL'!J$5*A24</f>
        <v>2.9087344062139185E-3</v>
      </c>
      <c r="C24" s="97">
        <f t="shared" si="3"/>
        <v>1.2691748108199308E-2</v>
      </c>
      <c r="D24" s="96">
        <f>'VELOCIDAD TANGENCIAL'!J$6*A24</f>
        <v>5.8165827837501618E-3</v>
      </c>
      <c r="E24" s="97">
        <f t="shared" si="1"/>
        <v>2.5379630154251924E-2</v>
      </c>
      <c r="F24" s="96">
        <f>'VELOCIDAD TANGENCIAL'!J$49*A24</f>
        <v>0.11785113019775791</v>
      </c>
      <c r="G24" s="96">
        <f t="shared" si="2"/>
        <v>0.51422219969167393</v>
      </c>
      <c r="H24" s="96">
        <f>'VELOCIDAD TANGENCIAL'!J$94 *A24</f>
        <v>0.16666666666666666</v>
      </c>
      <c r="I24" s="230">
        <f t="shared" si="0"/>
        <v>0.72721949609049075</v>
      </c>
    </row>
    <row r="25" spans="1:9">
      <c r="A25" s="229">
        <v>21</v>
      </c>
      <c r="B25" s="96">
        <f>'VELOCIDAD TANGENCIAL'!J$5*A25</f>
        <v>3.0541711265246142E-3</v>
      </c>
      <c r="C25" s="97">
        <f t="shared" si="3"/>
        <v>1.3326335512963482E-2</v>
      </c>
      <c r="D25" s="96">
        <f>'VELOCIDAD TANGENCIAL'!J$6*A25</f>
        <v>6.10741192293767E-3</v>
      </c>
      <c r="E25" s="97">
        <f t="shared" si="1"/>
        <v>2.6648611657252547E-2</v>
      </c>
      <c r="F25" s="96">
        <f>'VELOCIDAD TANGENCIAL'!J$49*A25</f>
        <v>0.12374368670764579</v>
      </c>
      <c r="G25" s="96">
        <f t="shared" si="2"/>
        <v>0.53993327065195429</v>
      </c>
      <c r="H25" s="96">
        <f>'VELOCIDAD TANGENCIAL'!J$94 *A25</f>
        <v>0.17499999999999999</v>
      </c>
      <c r="I25" s="230">
        <f t="shared" si="0"/>
        <v>0.76358036051764466</v>
      </c>
    </row>
    <row r="26" spans="1:9">
      <c r="A26" s="229">
        <v>22</v>
      </c>
      <c r="B26" s="96">
        <f>'VELOCIDAD TANGENCIAL'!J$5*A26</f>
        <v>3.1996078468353104E-3</v>
      </c>
      <c r="C26" s="97">
        <f t="shared" si="3"/>
        <v>1.3960922917752812E-2</v>
      </c>
      <c r="D26" s="96">
        <f>'VELOCIDAD TANGENCIAL'!J$6*A26</f>
        <v>6.3982410621251781E-3</v>
      </c>
      <c r="E26" s="97">
        <f t="shared" si="1"/>
        <v>2.7917593159622077E-2</v>
      </c>
      <c r="F26" s="96">
        <f>'VELOCIDAD TANGENCIAL'!J$49*A26</f>
        <v>0.1296362432175337</v>
      </c>
      <c r="G26" s="96">
        <f t="shared" si="2"/>
        <v>0.56564433590136398</v>
      </c>
      <c r="H26" s="96">
        <f>'VELOCIDAD TANGENCIAL'!J$94 *A26</f>
        <v>0.18333333333333332</v>
      </c>
      <c r="I26" s="230">
        <f t="shared" si="0"/>
        <v>0.79994120879214026</v>
      </c>
    </row>
    <row r="27" spans="1:9">
      <c r="A27" s="229">
        <v>23</v>
      </c>
      <c r="B27" s="96">
        <f>'VELOCIDAD TANGENCIAL'!J$5*A27</f>
        <v>3.3450445671460061E-3</v>
      </c>
      <c r="C27" s="97">
        <f t="shared" si="3"/>
        <v>1.4595510322341167E-2</v>
      </c>
      <c r="D27" s="96">
        <f>'VELOCIDAD TANGENCIAL'!J$6*A27</f>
        <v>6.6890702013126862E-3</v>
      </c>
      <c r="E27" s="97">
        <f t="shared" si="1"/>
        <v>2.9186574661216796E-2</v>
      </c>
      <c r="F27" s="96">
        <f>'VELOCIDAD TANGENCIAL'!J$49*A27</f>
        <v>0.1355287997274216</v>
      </c>
      <c r="G27" s="96">
        <f t="shared" si="2"/>
        <v>0.5913553951680125</v>
      </c>
      <c r="H27" s="96">
        <f>'VELOCIDAD TANGENCIAL'!J$94 *A27</f>
        <v>0.19166666666666665</v>
      </c>
      <c r="I27" s="230">
        <f t="shared" si="0"/>
        <v>0.83630204014457854</v>
      </c>
    </row>
    <row r="28" spans="1:9">
      <c r="A28" s="229">
        <v>24</v>
      </c>
      <c r="B28" s="96">
        <f>'VELOCIDAD TANGENCIAL'!J$5*A28</f>
        <v>3.4904812874567018E-3</v>
      </c>
      <c r="C28" s="97">
        <f t="shared" si="3"/>
        <v>1.5230097726946501E-2</v>
      </c>
      <c r="D28" s="96">
        <f>'VELOCIDAD TANGENCIAL'!J$6*A28</f>
        <v>6.9798993405001935E-3</v>
      </c>
      <c r="E28" s="97">
        <f t="shared" si="1"/>
        <v>3.0455556162059524E-2</v>
      </c>
      <c r="F28" s="96">
        <f>'VELOCIDAD TANGENCIAL'!J$49*A28</f>
        <v>0.14142135623730948</v>
      </c>
      <c r="G28" s="96">
        <f t="shared" si="2"/>
        <v>0.61706644817984313</v>
      </c>
      <c r="H28" s="96">
        <f>'VELOCIDAD TANGENCIAL'!J$94 *A28</f>
        <v>0.2</v>
      </c>
      <c r="I28" s="230">
        <f t="shared" si="0"/>
        <v>0.87266285380594966</v>
      </c>
    </row>
    <row r="29" spans="1:9">
      <c r="A29" s="229">
        <v>25</v>
      </c>
      <c r="B29" s="96">
        <f>'VELOCIDAD TANGENCIAL'!J$5*A29</f>
        <v>3.635918007767398E-3</v>
      </c>
      <c r="C29" s="97">
        <f t="shared" si="3"/>
        <v>1.5864685131398194E-2</v>
      </c>
      <c r="D29" s="96">
        <f>'VELOCIDAD TANGENCIAL'!J$6*A29</f>
        <v>7.2707284796877016E-3</v>
      </c>
      <c r="E29" s="97">
        <f t="shared" si="1"/>
        <v>3.1724537662117566E-2</v>
      </c>
      <c r="F29" s="96">
        <f>'VELOCIDAD TANGENCIAL'!J$49*A29</f>
        <v>0.14731391274719738</v>
      </c>
      <c r="G29" s="96">
        <f t="shared" si="2"/>
        <v>0.64277749466491041</v>
      </c>
      <c r="H29" s="96">
        <f>'VELOCIDAD TANGENCIAL'!J$94 *A29</f>
        <v>0.20833333333333334</v>
      </c>
      <c r="I29" s="230">
        <f t="shared" si="0"/>
        <v>0.90902364900696597</v>
      </c>
    </row>
    <row r="30" spans="1:9">
      <c r="A30" s="229">
        <v>26</v>
      </c>
      <c r="B30" s="96">
        <f>'VELOCIDAD TANGENCIAL'!J$5*A30</f>
        <v>3.7813547280780937E-3</v>
      </c>
      <c r="C30" s="97">
        <f t="shared" si="3"/>
        <v>1.6499272535747667E-2</v>
      </c>
      <c r="D30" s="96">
        <f>'VELOCIDAD TANGENCIAL'!J$6*A30</f>
        <v>7.5615576188752098E-3</v>
      </c>
      <c r="E30" s="97">
        <f t="shared" si="1"/>
        <v>3.2993519161358217E-2</v>
      </c>
      <c r="F30" s="96">
        <f>'VELOCIDAD TANGENCIAL'!J$49*A30</f>
        <v>0.15320646925708528</v>
      </c>
      <c r="G30" s="96">
        <f t="shared" si="2"/>
        <v>0.66848853435143518</v>
      </c>
      <c r="H30" s="96">
        <f>'VELOCIDAD TANGENCIAL'!J$94 *A30</f>
        <v>0.21666666666666667</v>
      </c>
      <c r="I30" s="230">
        <f t="shared" si="0"/>
        <v>0.94538442497856301</v>
      </c>
    </row>
    <row r="31" spans="1:9">
      <c r="A31" s="229">
        <v>27</v>
      </c>
      <c r="B31" s="96">
        <f>'VELOCIDAD TANGENCIAL'!J$5*A31</f>
        <v>3.9267914483887894E-3</v>
      </c>
      <c r="C31" s="97">
        <f t="shared" si="3"/>
        <v>1.7133859939990833E-2</v>
      </c>
      <c r="D31" s="96">
        <f>'VELOCIDAD TANGENCIAL'!J$6*A31</f>
        <v>7.8523867580627179E-3</v>
      </c>
      <c r="E31" s="97">
        <f t="shared" si="1"/>
        <v>3.426250065980431E-2</v>
      </c>
      <c r="F31" s="96">
        <f>'VELOCIDAD TANGENCIAL'!J$49*A31</f>
        <v>0.15909902576697316</v>
      </c>
      <c r="G31" s="96">
        <f t="shared" si="2"/>
        <v>0.69419956696730534</v>
      </c>
      <c r="H31" s="96">
        <f>'VELOCIDAD TANGENCIAL'!J$94 *A31</f>
        <v>0.22500000000000001</v>
      </c>
      <c r="I31" s="230">
        <f t="shared" si="0"/>
        <v>0.98174518095145435</v>
      </c>
    </row>
    <row r="32" spans="1:9">
      <c r="A32" s="229">
        <v>28</v>
      </c>
      <c r="B32" s="96">
        <f>'VELOCIDAD TANGENCIAL'!J$5*A32</f>
        <v>4.0722281686994856E-3</v>
      </c>
      <c r="C32" s="97">
        <f t="shared" si="3"/>
        <v>1.776844734406809E-2</v>
      </c>
      <c r="D32" s="96">
        <f>'VELOCIDAD TANGENCIAL'!J$6*A32</f>
        <v>8.143215897250226E-3</v>
      </c>
      <c r="E32" s="97">
        <f t="shared" si="1"/>
        <v>3.5531482157312111E-2</v>
      </c>
      <c r="F32" s="96">
        <f>'VELOCIDAD TANGENCIAL'!J$49*A32</f>
        <v>0.16499158227686106</v>
      </c>
      <c r="G32" s="96">
        <f t="shared" si="2"/>
        <v>0.71991059224057552</v>
      </c>
      <c r="H32" s="96">
        <f>'VELOCIDAD TANGENCIAL'!J$94 *A32</f>
        <v>0.23333333333333334</v>
      </c>
      <c r="I32" s="230">
        <f t="shared" si="0"/>
        <v>1.0181059161566315</v>
      </c>
    </row>
    <row r="33" spans="1:9">
      <c r="A33" s="229">
        <v>29</v>
      </c>
      <c r="B33" s="96">
        <f>'VELOCIDAD TANGENCIAL'!J$5*A33</f>
        <v>4.2176648890101818E-3</v>
      </c>
      <c r="C33" s="97">
        <f t="shared" si="3"/>
        <v>1.8403034748141884E-2</v>
      </c>
      <c r="D33" s="96">
        <f>'VELOCIDAD TANGENCIAL'!J$6*A33</f>
        <v>8.4340450364377342E-3</v>
      </c>
      <c r="E33" s="97">
        <f t="shared" si="1"/>
        <v>3.6800463653959961E-2</v>
      </c>
      <c r="F33" s="96">
        <f>'VELOCIDAD TANGENCIAL'!J$49*A33</f>
        <v>0.17088413878674896</v>
      </c>
      <c r="G33" s="96">
        <f t="shared" si="2"/>
        <v>0.74562160989946691</v>
      </c>
      <c r="H33" s="96">
        <f>'VELOCIDAD TANGENCIAL'!J$94 *A33</f>
        <v>0.24166666666666667</v>
      </c>
      <c r="I33" s="230">
        <f t="shared" si="0"/>
        <v>1.0544666298246976</v>
      </c>
    </row>
    <row r="34" spans="1:9">
      <c r="A34" s="229">
        <v>30</v>
      </c>
      <c r="B34" s="96">
        <f>'VELOCIDAD TANGENCIAL'!J$5*A34</f>
        <v>4.3631016093208779E-3</v>
      </c>
      <c r="C34" s="97">
        <f t="shared" si="3"/>
        <v>1.9037622151986077E-2</v>
      </c>
      <c r="D34" s="96">
        <f>'VELOCIDAD TANGENCIAL'!J$6*A34</f>
        <v>8.7248741756252423E-3</v>
      </c>
      <c r="E34" s="97">
        <f t="shared" si="1"/>
        <v>3.8069445149604128E-2</v>
      </c>
      <c r="F34" s="96">
        <f>'VELOCIDAD TANGENCIAL'!J$49*A34</f>
        <v>0.17677669529663687</v>
      </c>
      <c r="G34" s="96">
        <f t="shared" si="2"/>
        <v>0.77133261967186773</v>
      </c>
      <c r="H34" s="96">
        <f>'VELOCIDAD TANGENCIAL'!J$94 *A34</f>
        <v>0.25</v>
      </c>
      <c r="I34" s="230">
        <f t="shared" si="0"/>
        <v>1.0908273211866455</v>
      </c>
    </row>
    <row r="35" spans="1:9">
      <c r="A35" s="229">
        <v>31</v>
      </c>
      <c r="B35" s="96">
        <f>'VELOCIDAD TANGENCIAL'!J$5*A35</f>
        <v>4.5085383296315732E-3</v>
      </c>
      <c r="C35" s="97">
        <f t="shared" si="3"/>
        <v>1.9672209555818634E-2</v>
      </c>
      <c r="D35" s="96">
        <f>'VELOCIDAD TANGENCIAL'!J$6*A35</f>
        <v>9.0157033148127504E-3</v>
      </c>
      <c r="E35" s="97">
        <f t="shared" si="1"/>
        <v>3.9338426644267434E-2</v>
      </c>
      <c r="F35" s="96">
        <f>'VELOCIDAD TANGENCIAL'!J$49*A35</f>
        <v>0.18266925180652474</v>
      </c>
      <c r="G35" s="96">
        <f t="shared" si="2"/>
        <v>0.79704362128594364</v>
      </c>
      <c r="H35" s="96">
        <f>'VELOCIDAD TANGENCIAL'!J$94 *A35</f>
        <v>0.2583333333333333</v>
      </c>
      <c r="I35" s="230">
        <f t="shared" si="0"/>
        <v>1.1271879894732462</v>
      </c>
    </row>
    <row r="36" spans="1:9">
      <c r="A36" s="229">
        <v>32</v>
      </c>
      <c r="B36" s="96">
        <f>'VELOCIDAD TANGENCIAL'!J$5*A36</f>
        <v>4.6539750499422694E-3</v>
      </c>
      <c r="C36" s="97">
        <f t="shared" si="3"/>
        <v>2.0306796959468923E-2</v>
      </c>
      <c r="D36" s="96">
        <f>'VELOCIDAD TANGENCIAL'!J$6*A36</f>
        <v>9.3065324540002586E-3</v>
      </c>
      <c r="E36" s="97">
        <f t="shared" si="1"/>
        <v>4.0607408137972707E-2</v>
      </c>
      <c r="F36" s="96">
        <f>'VELOCIDAD TANGENCIAL'!J$49*A36</f>
        <v>0.18856180831641264</v>
      </c>
      <c r="G36" s="96">
        <f t="shared" si="2"/>
        <v>0.82275461446958342</v>
      </c>
      <c r="H36" s="96">
        <f>'VELOCIDAD TANGENCIAL'!J$94 *A36</f>
        <v>0.26666666666666666</v>
      </c>
      <c r="I36" s="230">
        <f t="shared" si="0"/>
        <v>1.1635486339152705</v>
      </c>
    </row>
    <row r="37" spans="1:9">
      <c r="A37" s="229">
        <v>33</v>
      </c>
      <c r="B37" s="96">
        <f>'VELOCIDAD TANGENCIAL'!J$5*A37</f>
        <v>4.7994117702529655E-3</v>
      </c>
      <c r="C37" s="97">
        <f t="shared" si="3"/>
        <v>2.0941384362988376E-2</v>
      </c>
      <c r="D37" s="96">
        <f>'VELOCIDAD TANGENCIAL'!J$6*A37</f>
        <v>9.5973615931877667E-3</v>
      </c>
      <c r="E37" s="97">
        <f t="shared" si="1"/>
        <v>4.1876389630576209E-2</v>
      </c>
      <c r="F37" s="96">
        <f>'VELOCIDAD TANGENCIAL'!J$49*A37</f>
        <v>0.19445436482630055</v>
      </c>
      <c r="G37" s="96">
        <f t="shared" si="2"/>
        <v>0.84846559895100804</v>
      </c>
      <c r="H37" s="96">
        <f>'VELOCIDAD TANGENCIAL'!J$94 *A37</f>
        <v>0.27500000000000002</v>
      </c>
      <c r="I37" s="230">
        <f t="shared" si="0"/>
        <v>1.1999092537437128</v>
      </c>
    </row>
    <row r="38" spans="1:9">
      <c r="A38" s="229">
        <v>34</v>
      </c>
      <c r="B38" s="96">
        <f>'VELOCIDAD TANGENCIAL'!J$5*A38</f>
        <v>4.9448484905636608E-3</v>
      </c>
      <c r="C38" s="97">
        <f t="shared" si="3"/>
        <v>2.1575971766372895E-2</v>
      </c>
      <c r="D38" s="96">
        <f>'VELOCIDAD TANGENCIAL'!J$6*A38</f>
        <v>9.8881907323752748E-3</v>
      </c>
      <c r="E38" s="97">
        <f t="shared" si="1"/>
        <v>4.3145371122100755E-2</v>
      </c>
      <c r="F38" s="96">
        <f>'VELOCIDAD TANGENCIAL'!J$49*A38</f>
        <v>0.20034692133618842</v>
      </c>
      <c r="G38" s="96">
        <f t="shared" si="2"/>
        <v>0.8741765744582729</v>
      </c>
      <c r="H38" s="96">
        <f>'VELOCIDAD TANGENCIAL'!J$94 *A38</f>
        <v>0.28333333333333333</v>
      </c>
      <c r="I38" s="230">
        <f t="shared" si="0"/>
        <v>1.2362698481891785</v>
      </c>
    </row>
    <row r="39" spans="1:9">
      <c r="A39" s="229">
        <v>35</v>
      </c>
      <c r="B39" s="96">
        <f>'VELOCIDAD TANGENCIAL'!J$5*A39</f>
        <v>5.090285210874357E-3</v>
      </c>
      <c r="C39" s="97">
        <f t="shared" si="3"/>
        <v>2.2210559169618397E-2</v>
      </c>
      <c r="D39" s="96">
        <f>'VELOCIDAD TANGENCIAL'!J$6*A39</f>
        <v>1.0179019871562783E-2</v>
      </c>
      <c r="E39" s="97">
        <f t="shared" si="1"/>
        <v>4.4414352612513676E-2</v>
      </c>
      <c r="F39" s="96">
        <f>'VELOCIDAD TANGENCIAL'!J$49*A39</f>
        <v>0.20623947784607632</v>
      </c>
      <c r="G39" s="96">
        <f t="shared" si="2"/>
        <v>0.8998875407193222</v>
      </c>
      <c r="H39" s="96">
        <f>'VELOCIDAD TANGENCIAL'!J$94 *A39</f>
        <v>0.29166666666666669</v>
      </c>
      <c r="I39" s="230">
        <f t="shared" si="0"/>
        <v>1.2726304164826632</v>
      </c>
    </row>
    <row r="40" spans="1:9">
      <c r="A40" s="229">
        <v>36</v>
      </c>
      <c r="B40" s="96">
        <f>'VELOCIDAD TANGENCIAL'!J$5*A40</f>
        <v>5.2357219311850531E-3</v>
      </c>
      <c r="C40" s="97">
        <f t="shared" si="3"/>
        <v>2.2845146572720791E-2</v>
      </c>
      <c r="D40" s="96">
        <f>'VELOCIDAD TANGENCIAL'!J$6*A40</f>
        <v>1.0469849010750291E-2</v>
      </c>
      <c r="E40" s="97">
        <f t="shared" si="1"/>
        <v>4.5683334101837766E-2</v>
      </c>
      <c r="F40" s="96">
        <f>'VELOCIDAD TANGENCIAL'!J$49*A40</f>
        <v>0.21213203435596423</v>
      </c>
      <c r="G40" s="96">
        <f t="shared" si="2"/>
        <v>0.92559849746221101</v>
      </c>
      <c r="H40" s="96">
        <f>'VELOCIDAD TANGENCIAL'!J$94 *A40</f>
        <v>0.3</v>
      </c>
      <c r="I40" s="230">
        <f t="shared" si="0"/>
        <v>1.3089909578548842</v>
      </c>
    </row>
    <row r="41" spans="1:9">
      <c r="A41" s="229">
        <v>37</v>
      </c>
      <c r="B41" s="96">
        <f>'VELOCIDAD TANGENCIAL'!J$5*A41</f>
        <v>5.3811586514957493E-3</v>
      </c>
      <c r="C41" s="97">
        <f t="shared" si="3"/>
        <v>2.3479733975731498E-2</v>
      </c>
      <c r="D41" s="96">
        <f>'VELOCIDAD TANGENCIAL'!J$6*A41</f>
        <v>1.0760678149937799E-2</v>
      </c>
      <c r="E41" s="97">
        <f t="shared" si="1"/>
        <v>4.6952315589929308E-2</v>
      </c>
      <c r="F41" s="96">
        <f>'VELOCIDAD TANGENCIAL'!J$49*A41</f>
        <v>0.21802459086585213</v>
      </c>
      <c r="G41" s="96">
        <f t="shared" si="2"/>
        <v>0.95130944441516141</v>
      </c>
      <c r="H41" s="96">
        <f>'VELOCIDAD TANGENCIAL'!J$94 *A41</f>
        <v>0.30833333333333335</v>
      </c>
      <c r="I41" s="230">
        <f t="shared" si="0"/>
        <v>1.3453514715367827</v>
      </c>
    </row>
    <row r="42" spans="1:9">
      <c r="A42" s="229">
        <v>38</v>
      </c>
      <c r="B42" s="96">
        <f>'VELOCIDAD TANGENCIAL'!J$5*A42</f>
        <v>5.5265953718064446E-3</v>
      </c>
      <c r="C42" s="97">
        <f t="shared" si="3"/>
        <v>2.4114321378479898E-2</v>
      </c>
      <c r="D42" s="96">
        <f>'VELOCIDAD TANGENCIAL'!J$6*A42</f>
        <v>1.1051507289125307E-2</v>
      </c>
      <c r="E42" s="97">
        <f t="shared" si="1"/>
        <v>4.8221297076866634E-2</v>
      </c>
      <c r="F42" s="96">
        <f>'VELOCIDAD TANGENCIAL'!J$49*A42</f>
        <v>0.22391714737574001</v>
      </c>
      <c r="G42" s="96">
        <f t="shared" si="2"/>
        <v>0.97702038130606217</v>
      </c>
      <c r="H42" s="96">
        <f>'VELOCIDAD TANGENCIAL'!J$94 *A42</f>
        <v>0.31666666666666665</v>
      </c>
      <c r="I42" s="230">
        <f t="shared" si="0"/>
        <v>1.3817119567590777</v>
      </c>
    </row>
    <row r="43" spans="1:9">
      <c r="A43" s="229">
        <v>39</v>
      </c>
      <c r="B43" s="96">
        <f>'VELOCIDAD TANGENCIAL'!J$5*A43</f>
        <v>5.6720320921171408E-3</v>
      </c>
      <c r="C43" s="97">
        <f t="shared" si="3"/>
        <v>2.4748908781183951E-2</v>
      </c>
      <c r="D43" s="96">
        <f>'VELOCIDAD TANGENCIAL'!J$6*A43</f>
        <v>1.1342336428312816E-2</v>
      </c>
      <c r="E43" s="97">
        <f t="shared" si="1"/>
        <v>4.9490278562506033E-2</v>
      </c>
      <c r="F43" s="96">
        <f>'VELOCIDAD TANGENCIAL'!J$49*A43</f>
        <v>0.22980970388562791</v>
      </c>
      <c r="G43" s="96">
        <f t="shared" si="2"/>
        <v>1.0027313078630244</v>
      </c>
      <c r="H43" s="96">
        <f>'VELOCIDAD TANGENCIAL'!J$94 *A43</f>
        <v>0.32500000000000001</v>
      </c>
      <c r="I43" s="230">
        <f t="shared" si="0"/>
        <v>1.418072412752766</v>
      </c>
    </row>
    <row r="44" spans="1:9">
      <c r="A44" s="229">
        <v>40</v>
      </c>
      <c r="B44" s="96">
        <f>'VELOCIDAD TANGENCIAL'!J$5*A44</f>
        <v>5.8174688124278369E-3</v>
      </c>
      <c r="C44" s="97">
        <f t="shared" si="3"/>
        <v>2.5383496183617512E-2</v>
      </c>
      <c r="D44" s="96">
        <f>'VELOCIDAD TANGENCIAL'!J$6*A44</f>
        <v>1.1633165567500324E-2</v>
      </c>
      <c r="E44" s="97">
        <f t="shared" si="1"/>
        <v>5.0759260046870307E-2</v>
      </c>
      <c r="F44" s="96">
        <f>'VELOCIDAD TANGENCIAL'!J$49*A44</f>
        <v>0.23570226039551581</v>
      </c>
      <c r="G44" s="96">
        <f t="shared" si="2"/>
        <v>1.0284422238141042</v>
      </c>
      <c r="H44" s="96">
        <f>'VELOCIDAD TANGENCIAL'!J$94 *A44</f>
        <v>0.33333333333333331</v>
      </c>
      <c r="I44" s="230">
        <f t="shared" si="0"/>
        <v>1.4544328387484573</v>
      </c>
    </row>
    <row r="45" spans="1:9">
      <c r="A45" s="229">
        <v>41</v>
      </c>
      <c r="B45" s="96">
        <f>'VELOCIDAD TANGENCIAL'!J$5*A45</f>
        <v>5.9629055327385322E-3</v>
      </c>
      <c r="C45" s="97">
        <f t="shared" si="3"/>
        <v>2.6018083585943038E-2</v>
      </c>
      <c r="D45" s="96">
        <f>'VELOCIDAD TANGENCIAL'!J$6*A45</f>
        <v>1.1923994706687832E-2</v>
      </c>
      <c r="E45" s="97">
        <f t="shared" si="1"/>
        <v>5.2028241529982283E-2</v>
      </c>
      <c r="F45" s="96">
        <f>'VELOCIDAD TANGENCIAL'!J$49*A45</f>
        <v>0.24159481690540369</v>
      </c>
      <c r="G45" s="96">
        <f t="shared" si="2"/>
        <v>1.0541531288873569</v>
      </c>
      <c r="H45" s="96">
        <f>'VELOCIDAD TANGENCIAL'!J$94 *A45</f>
        <v>0.34166666666666667</v>
      </c>
      <c r="I45" s="230">
        <f t="shared" si="0"/>
        <v>1.4907932339771501</v>
      </c>
    </row>
    <row r="46" spans="1:9">
      <c r="A46" s="229">
        <v>42</v>
      </c>
      <c r="B46" s="96">
        <f>'VELOCIDAD TANGENCIAL'!J$5*A46</f>
        <v>6.1083422530492284E-3</v>
      </c>
      <c r="C46" s="97">
        <f t="shared" si="3"/>
        <v>2.6652670988100924E-2</v>
      </c>
      <c r="D46" s="96">
        <f>'VELOCIDAD TANGENCIAL'!J$6*A46</f>
        <v>1.221482384587534E-2</v>
      </c>
      <c r="E46" s="97">
        <f t="shared" si="1"/>
        <v>5.3297223011698237E-2</v>
      </c>
      <c r="F46" s="96">
        <f>'VELOCIDAD TANGENCIAL'!J$49*A46</f>
        <v>0.24748737341529159</v>
      </c>
      <c r="G46" s="96">
        <f t="shared" si="2"/>
        <v>1.079864022810894</v>
      </c>
      <c r="H46" s="96">
        <f>'VELOCIDAD TANGENCIAL'!J$94 *A46</f>
        <v>0.35</v>
      </c>
      <c r="I46" s="230">
        <f t="shared" si="0"/>
        <v>1.527153597669566</v>
      </c>
    </row>
    <row r="47" spans="1:9">
      <c r="A47" s="229">
        <v>43</v>
      </c>
      <c r="B47" s="96">
        <f>'VELOCIDAD TANGENCIAL'!J$5*A47</f>
        <v>6.2537789733599245E-3</v>
      </c>
      <c r="C47" s="97">
        <f t="shared" si="3"/>
        <v>2.7287258390087079E-2</v>
      </c>
      <c r="D47" s="96">
        <f>'VELOCIDAD TANGENCIAL'!J$6*A47</f>
        <v>1.2505652985062848E-2</v>
      </c>
      <c r="E47" s="97">
        <f t="shared" si="1"/>
        <v>5.4566204492096503E-2</v>
      </c>
      <c r="F47" s="96">
        <f>'VELOCIDAD TANGENCIAL'!J$49*A47</f>
        <v>0.25337992992517949</v>
      </c>
      <c r="G47" s="96">
        <f t="shared" si="2"/>
        <v>1.1055749053126052</v>
      </c>
      <c r="H47" s="96">
        <f>'VELOCIDAD TANGENCIAL'!J$94 *A47</f>
        <v>0.35833333333333334</v>
      </c>
      <c r="I47" s="230">
        <f t="shared" si="0"/>
        <v>1.5635139290566495</v>
      </c>
    </row>
    <row r="48" spans="1:9">
      <c r="A48" s="229">
        <v>44</v>
      </c>
      <c r="B48" s="96">
        <f>'VELOCIDAD TANGENCIAL'!J$5*A48</f>
        <v>6.3992156936706207E-3</v>
      </c>
      <c r="C48" s="97">
        <f t="shared" si="3"/>
        <v>2.7921845791952928E-2</v>
      </c>
      <c r="D48" s="96">
        <f>'VELOCIDAD TANGENCIAL'!J$6*A48</f>
        <v>1.2796482124250356E-2</v>
      </c>
      <c r="E48" s="97">
        <f t="shared" si="1"/>
        <v>5.5835185970977835E-2</v>
      </c>
      <c r="F48" s="96">
        <f>'VELOCIDAD TANGENCIAL'!J$49*A48</f>
        <v>0.2592724864350674</v>
      </c>
      <c r="G48" s="96">
        <f t="shared" si="2"/>
        <v>1.1312857761207684</v>
      </c>
      <c r="H48" s="96">
        <f>'VELOCIDAD TANGENCIAL'!J$94 *A48</f>
        <v>0.36666666666666664</v>
      </c>
      <c r="I48" s="230">
        <f t="shared" si="0"/>
        <v>1.5998742273691235</v>
      </c>
    </row>
    <row r="49" spans="1:9">
      <c r="A49" s="229">
        <v>45</v>
      </c>
      <c r="B49" s="96">
        <f>'VELOCIDAD TANGENCIAL'!J$5*A49</f>
        <v>6.544652413981316E-3</v>
      </c>
      <c r="C49" s="97">
        <f t="shared" si="3"/>
        <v>2.8556433193527849E-2</v>
      </c>
      <c r="D49" s="96">
        <f>'VELOCIDAD TANGENCIAL'!J$6*A49</f>
        <v>1.3087311263437864E-2</v>
      </c>
      <c r="E49" s="97">
        <f t="shared" si="1"/>
        <v>5.7104167448531605E-2</v>
      </c>
      <c r="F49" s="96">
        <f>'VELOCIDAD TANGENCIAL'!J$49*A49</f>
        <v>0.2651650429449553</v>
      </c>
      <c r="G49" s="96">
        <f t="shared" si="2"/>
        <v>1.1569966349632737</v>
      </c>
      <c r="H49" s="96">
        <f>'VELOCIDAD TANGENCIAL'!J$94 *A49</f>
        <v>0.375</v>
      </c>
      <c r="I49" s="230">
        <f t="shared" si="0"/>
        <v>1.636234491837989</v>
      </c>
    </row>
    <row r="50" spans="1:9">
      <c r="A50" s="229">
        <v>46</v>
      </c>
      <c r="B50" s="96">
        <f>'VELOCIDAD TANGENCIAL'!J$5*A50</f>
        <v>6.6900891342920122E-3</v>
      </c>
      <c r="C50" s="97">
        <f t="shared" si="3"/>
        <v>2.9191020595029794E-2</v>
      </c>
      <c r="D50" s="96">
        <f>'VELOCIDAD TANGENCIAL'!J$6*A50</f>
        <v>1.3378140402625372E-2</v>
      </c>
      <c r="E50" s="97">
        <f t="shared" si="1"/>
        <v>5.8373148924558568E-2</v>
      </c>
      <c r="F50" s="96">
        <f>'VELOCIDAD TANGENCIAL'!J$49*A50</f>
        <v>0.2710575994548432</v>
      </c>
      <c r="G50" s="96">
        <f t="shared" si="2"/>
        <v>1.1827074815682326</v>
      </c>
      <c r="H50" s="96">
        <f>'VELOCIDAD TANGENCIAL'!J$94 *A50</f>
        <v>0.3833333333333333</v>
      </c>
      <c r="I50" s="230">
        <f t="shared" si="0"/>
        <v>1.6725947216939152</v>
      </c>
    </row>
    <row r="51" spans="1:9">
      <c r="A51" s="229">
        <v>47</v>
      </c>
      <c r="B51" s="96">
        <f>'VELOCIDAD TANGENCIAL'!J$5*A51</f>
        <v>6.8355258546027083E-3</v>
      </c>
      <c r="C51" s="97">
        <f t="shared" si="3"/>
        <v>2.9825607996232635E-2</v>
      </c>
      <c r="D51" s="96">
        <f>'VELOCIDAD TANGENCIAL'!J$6*A51</f>
        <v>1.3668969541812881E-2</v>
      </c>
      <c r="E51" s="97">
        <f t="shared" si="1"/>
        <v>5.9642130399081547E-2</v>
      </c>
      <c r="F51" s="96">
        <f>'VELOCIDAD TANGENCIAL'!J$49*A51</f>
        <v>0.27695015596473105</v>
      </c>
      <c r="G51" s="96">
        <f t="shared" si="2"/>
        <v>1.2084183156637021</v>
      </c>
      <c r="H51" s="96">
        <f>'VELOCIDAD TANGENCIAL'!J$94 *A51</f>
        <v>0.39166666666666666</v>
      </c>
      <c r="I51" s="230">
        <f t="shared" si="0"/>
        <v>1.7089549161677382</v>
      </c>
    </row>
    <row r="52" spans="1:9">
      <c r="A52" s="229">
        <v>48</v>
      </c>
      <c r="B52" s="96">
        <f>'VELOCIDAD TANGENCIAL'!J$5*A52</f>
        <v>6.9809625749134036E-3</v>
      </c>
      <c r="C52" s="97">
        <f t="shared" si="3"/>
        <v>3.0460195397354322E-2</v>
      </c>
      <c r="D52" s="96">
        <f>'VELOCIDAD TANGENCIAL'!J$6*A52</f>
        <v>1.3959798681000387E-2</v>
      </c>
      <c r="E52" s="97">
        <f t="shared" si="1"/>
        <v>6.0911111872123357E-2</v>
      </c>
      <c r="F52" s="96">
        <f>'VELOCIDAD TANGENCIAL'!J$49*A52</f>
        <v>0.28284271247461895</v>
      </c>
      <c r="G52" s="96">
        <f t="shared" si="2"/>
        <v>1.2341291369777387</v>
      </c>
      <c r="H52" s="96">
        <f>'VELOCIDAD TANGENCIAL'!J$94 *A52</f>
        <v>0.4</v>
      </c>
      <c r="I52" s="230">
        <f t="shared" si="0"/>
        <v>1.745315074490406</v>
      </c>
    </row>
    <row r="53" spans="1:9">
      <c r="A53" s="229">
        <v>49</v>
      </c>
      <c r="B53" s="96">
        <f>'VELOCIDAD TANGENCIAL'!J$5*A53</f>
        <v>7.1263992952240998E-3</v>
      </c>
      <c r="C53" s="97">
        <f t="shared" si="3"/>
        <v>3.1094782798224242E-2</v>
      </c>
      <c r="D53" s="96">
        <f>'VELOCIDAD TANGENCIAL'!J$6*A53</f>
        <v>1.4250627820187895E-2</v>
      </c>
      <c r="E53" s="97">
        <f t="shared" si="1"/>
        <v>6.2180093343540271E-2</v>
      </c>
      <c r="F53" s="96">
        <f>'VELOCIDAD TANGENCIAL'!J$49*A53</f>
        <v>0.28873526898450685</v>
      </c>
      <c r="G53" s="96">
        <f t="shared" si="2"/>
        <v>1.2598399452383988</v>
      </c>
      <c r="H53" s="96">
        <f>'VELOCIDAD TANGENCIAL'!J$94 *A53</f>
        <v>0.40833333333333333</v>
      </c>
      <c r="I53" s="230">
        <f t="shared" si="0"/>
        <v>1.7816751958926447</v>
      </c>
    </row>
    <row r="54" spans="1:9">
      <c r="A54" s="229">
        <v>50</v>
      </c>
      <c r="B54" s="96">
        <f>'VELOCIDAD TANGENCIAL'!J$5*A54</f>
        <v>7.2718360155347959E-3</v>
      </c>
      <c r="C54" s="97">
        <f t="shared" si="3"/>
        <v>3.1729370198838293E-2</v>
      </c>
      <c r="D54" s="96">
        <f>'VELOCIDAD TANGENCIAL'!J$6*A54</f>
        <v>1.4541456959375403E-2</v>
      </c>
      <c r="E54" s="97">
        <f t="shared" si="1"/>
        <v>6.3449074813410639E-2</v>
      </c>
      <c r="F54" s="96">
        <f>'VELOCIDAD TANGENCIAL'!J$49*A54</f>
        <v>0.29462782549439476</v>
      </c>
      <c r="G54" s="96">
        <f t="shared" si="2"/>
        <v>1.28555074017374</v>
      </c>
      <c r="H54" s="96">
        <f>'VELOCIDAD TANGENCIAL'!J$94 *A54</f>
        <v>0.41666666666666669</v>
      </c>
      <c r="I54" s="230">
        <f t="shared" si="0"/>
        <v>1.8180352796054597</v>
      </c>
    </row>
    <row r="55" spans="1:9">
      <c r="A55" s="229">
        <v>51</v>
      </c>
      <c r="B55" s="96">
        <f>'VELOCIDAD TANGENCIAL'!J$5*A55</f>
        <v>7.4172727358454921E-3</v>
      </c>
      <c r="C55" s="97">
        <f t="shared" si="3"/>
        <v>3.2363957599358936E-2</v>
      </c>
      <c r="D55" s="96">
        <f>'VELOCIDAD TANGENCIAL'!J$6*A55</f>
        <v>1.4832286098562911E-2</v>
      </c>
      <c r="E55" s="97">
        <f t="shared" si="1"/>
        <v>6.4718056281590733E-2</v>
      </c>
      <c r="F55" s="96">
        <f>'VELOCIDAD TANGENCIAL'!J$49*A55</f>
        <v>0.30052038200428266</v>
      </c>
      <c r="G55" s="96">
        <f t="shared" si="2"/>
        <v>1.3112615215118189</v>
      </c>
      <c r="H55" s="96">
        <f>'VELOCIDAD TANGENCIAL'!J$94 *A55</f>
        <v>0.42499999999999999</v>
      </c>
      <c r="I55" s="230">
        <f t="shared" si="0"/>
        <v>1.8543953248594685</v>
      </c>
    </row>
    <row r="56" spans="1:9">
      <c r="A56" s="229">
        <v>52</v>
      </c>
      <c r="B56" s="96">
        <f>'VELOCIDAD TANGENCIAL'!J$5*A56</f>
        <v>7.5627094561561874E-3</v>
      </c>
      <c r="C56" s="97">
        <f t="shared" si="3"/>
        <v>3.2998544999560023E-2</v>
      </c>
      <c r="D56" s="96">
        <f>'VELOCIDAD TANGENCIAL'!J$6*A56</f>
        <v>1.512311523775042E-2</v>
      </c>
      <c r="E56" s="97">
        <f t="shared" si="1"/>
        <v>6.5987037748158853E-2</v>
      </c>
      <c r="F56" s="96">
        <f>'VELOCIDAD TANGENCIAL'!J$49*A56</f>
        <v>0.30641293851417056</v>
      </c>
      <c r="G56" s="96">
        <f t="shared" si="2"/>
        <v>1.3369722889807487</v>
      </c>
      <c r="H56" s="96">
        <f>'VELOCIDAD TANGENCIAL'!J$94 *A56</f>
        <v>0.43333333333333335</v>
      </c>
      <c r="I56" s="230">
        <f t="shared" si="0"/>
        <v>1.8907553308856775</v>
      </c>
    </row>
    <row r="57" spans="1:9">
      <c r="A57" s="229">
        <v>53</v>
      </c>
      <c r="B57" s="96">
        <f>'VELOCIDAD TANGENCIAL'!J$5*A57</f>
        <v>7.7081461764668836E-3</v>
      </c>
      <c r="C57" s="97">
        <f t="shared" si="3"/>
        <v>3.3633132399659517E-2</v>
      </c>
      <c r="D57" s="96">
        <f>'VELOCIDAD TANGENCIAL'!J$6*A57</f>
        <v>1.5413944376937928E-2</v>
      </c>
      <c r="E57" s="97">
        <f t="shared" si="1"/>
        <v>6.725601921291581E-2</v>
      </c>
      <c r="F57" s="96">
        <f>'VELOCIDAD TANGENCIAL'!J$49*A57</f>
        <v>0.31230549502405847</v>
      </c>
      <c r="G57" s="96">
        <f t="shared" si="2"/>
        <v>1.3626830423084753</v>
      </c>
      <c r="H57" s="96">
        <f>'VELOCIDAD TANGENCIAL'!J$94 *A57</f>
        <v>0.44166666666666665</v>
      </c>
      <c r="I57" s="230">
        <f t="shared" si="0"/>
        <v>1.9271152969148162</v>
      </c>
    </row>
    <row r="58" spans="1:9">
      <c r="A58" s="229">
        <v>54</v>
      </c>
      <c r="B58" s="96">
        <f>'VELOCIDAD TANGENCIAL'!J$5*A58</f>
        <v>7.8535828967775789E-3</v>
      </c>
      <c r="C58" s="97">
        <f t="shared" si="3"/>
        <v>3.4267719799431287E-2</v>
      </c>
      <c r="D58" s="96">
        <f>'VELOCIDAD TANGENCIAL'!J$6*A58</f>
        <v>1.5704773516125436E-2</v>
      </c>
      <c r="E58" s="97">
        <f t="shared" si="1"/>
        <v>6.8525000676050926E-2</v>
      </c>
      <c r="F58" s="96">
        <f>'VELOCIDAD TANGENCIAL'!J$49*A58</f>
        <v>0.31819805153394631</v>
      </c>
      <c r="G58" s="96">
        <f t="shared" si="2"/>
        <v>1.3883937812230562</v>
      </c>
      <c r="H58" s="96">
        <f>'VELOCIDAD TANGENCIAL'!J$94 *A58</f>
        <v>0.45</v>
      </c>
      <c r="I58" s="230">
        <f t="shared" si="0"/>
        <v>1.9634752221778375</v>
      </c>
    </row>
    <row r="59" spans="1:9">
      <c r="A59" s="229">
        <v>55</v>
      </c>
      <c r="B59" s="96">
        <f>'VELOCIDAD TANGENCIAL'!J$5*A59</f>
        <v>7.9990196170882759E-3</v>
      </c>
      <c r="C59" s="97">
        <f t="shared" si="3"/>
        <v>3.4902307199093277E-2</v>
      </c>
      <c r="D59" s="96">
        <f>'VELOCIDAD TANGENCIAL'!J$6*A59</f>
        <v>1.5995602655312944E-2</v>
      </c>
      <c r="E59" s="97">
        <f t="shared" si="1"/>
        <v>6.9793982137364999E-2</v>
      </c>
      <c r="F59" s="96">
        <f>'VELOCIDAD TANGENCIAL'!J$49*A59</f>
        <v>0.32409060804383422</v>
      </c>
      <c r="G59" s="96">
        <f t="shared" si="2"/>
        <v>1.4141045054527162</v>
      </c>
      <c r="H59" s="96">
        <f>'VELOCIDAD TANGENCIAL'!J$94 *A59</f>
        <v>0.45833333333333331</v>
      </c>
      <c r="I59" s="230">
        <f t="shared" si="0"/>
        <v>1.9998351059054733</v>
      </c>
    </row>
    <row r="60" spans="1:9">
      <c r="A60" s="229">
        <v>56</v>
      </c>
      <c r="B60" s="96">
        <f>'VELOCIDAD TANGENCIAL'!J$5*A60</f>
        <v>8.1444563373989712E-3</v>
      </c>
      <c r="C60" s="97">
        <f t="shared" si="3"/>
        <v>3.5536894598474873E-2</v>
      </c>
      <c r="D60" s="96">
        <f>'VELOCIDAD TANGENCIAL'!J$6*A60</f>
        <v>1.6286431794500452E-2</v>
      </c>
      <c r="E60" s="97">
        <f t="shared" si="1"/>
        <v>7.1062963596880815E-2</v>
      </c>
      <c r="F60" s="96">
        <f>'VELOCIDAD TANGENCIAL'!J$49*A60</f>
        <v>0.32998316455372212</v>
      </c>
      <c r="G60" s="96">
        <f t="shared" si="2"/>
        <v>1.4398152147253458</v>
      </c>
      <c r="H60" s="96">
        <f>'VELOCIDAD TANGENCIAL'!J$94 *A60</f>
        <v>0.46666666666666667</v>
      </c>
      <c r="I60" s="230">
        <f t="shared" si="0"/>
        <v>2.0361949473287337</v>
      </c>
    </row>
    <row r="61" spans="1:9">
      <c r="A61" s="229">
        <v>57</v>
      </c>
      <c r="B61" s="96">
        <f>'VELOCIDAD TANGENCIAL'!J$5*A61</f>
        <v>8.2898930577096665E-3</v>
      </c>
      <c r="C61" s="97">
        <f t="shared" si="3"/>
        <v>3.61714819976275E-2</v>
      </c>
      <c r="D61" s="96">
        <f>'VELOCIDAD TANGENCIAL'!J$6*A61</f>
        <v>1.657726093368796E-2</v>
      </c>
      <c r="E61" s="97">
        <f t="shared" si="1"/>
        <v>7.2331945054621205E-2</v>
      </c>
      <c r="F61" s="96">
        <f>'VELOCIDAD TANGENCIAL'!J$49*A61</f>
        <v>0.33587572106361002</v>
      </c>
      <c r="G61" s="96">
        <f t="shared" si="2"/>
        <v>1.4655259087691146</v>
      </c>
      <c r="H61" s="96">
        <f>'VELOCIDAD TANGENCIAL'!J$94 *A61</f>
        <v>0.47499999999999998</v>
      </c>
      <c r="I61" s="230">
        <f t="shared" si="0"/>
        <v>2.0725547456782398</v>
      </c>
    </row>
    <row r="62" spans="1:9">
      <c r="A62" s="229">
        <v>58</v>
      </c>
      <c r="B62" s="96">
        <f>'VELOCIDAD TANGENCIAL'!J$5*A62</f>
        <v>8.4353297780203635E-3</v>
      </c>
      <c r="C62" s="97">
        <f t="shared" si="3"/>
        <v>3.680606939654707E-2</v>
      </c>
      <c r="D62" s="96">
        <f>'VELOCIDAD TANGENCIAL'!J$6*A62</f>
        <v>1.6868090072875468E-2</v>
      </c>
      <c r="E62" s="97">
        <f t="shared" si="1"/>
        <v>7.3600926510442435E-2</v>
      </c>
      <c r="F62" s="96">
        <f>'VELOCIDAD TANGENCIAL'!J$49*A62</f>
        <v>0.34176827757349793</v>
      </c>
      <c r="G62" s="96">
        <f t="shared" si="2"/>
        <v>1.491236587311914</v>
      </c>
      <c r="H62" s="96">
        <f>'VELOCIDAD TANGENCIAL'!J$94 *A62</f>
        <v>0.48333333333333334</v>
      </c>
      <c r="I62" s="230">
        <f t="shared" si="0"/>
        <v>2.1089145001850049</v>
      </c>
    </row>
    <row r="63" spans="1:9">
      <c r="A63" s="229">
        <v>59</v>
      </c>
      <c r="B63" s="96">
        <f>'VELOCIDAD TANGENCIAL'!J$5*A63</f>
        <v>8.5807664983310588E-3</v>
      </c>
      <c r="C63" s="97">
        <f t="shared" si="3"/>
        <v>3.7440656795229482E-2</v>
      </c>
      <c r="D63" s="96">
        <f>'VELOCIDAD TANGENCIAL'!J$6*A63</f>
        <v>1.7158919212062976E-2</v>
      </c>
      <c r="E63" s="97">
        <f t="shared" si="1"/>
        <v>7.486990796442286E-2</v>
      </c>
      <c r="F63" s="96">
        <f>'VELOCIDAD TANGENCIAL'!J$49*A63</f>
        <v>0.34766083408338583</v>
      </c>
      <c r="G63" s="96">
        <f t="shared" si="2"/>
        <v>1.516947250081969</v>
      </c>
      <c r="H63" s="96">
        <f>'VELOCIDAD TANGENCIAL'!J$94 *A63</f>
        <v>0.49166666666666664</v>
      </c>
      <c r="I63" s="230">
        <f t="shared" si="0"/>
        <v>2.1452742100797639</v>
      </c>
    </row>
    <row r="64" spans="1:9">
      <c r="A64" s="229">
        <v>60</v>
      </c>
      <c r="B64" s="96">
        <f>'VELOCIDAD TANGENCIAL'!J$5*A64</f>
        <v>8.7262032186417558E-3</v>
      </c>
      <c r="C64" s="97">
        <f t="shared" si="3"/>
        <v>3.8075244193670664E-2</v>
      </c>
      <c r="D64" s="96">
        <f>'VELOCIDAD TANGENCIAL'!J$6*A64</f>
        <v>1.7449748351250485E-2</v>
      </c>
      <c r="E64" s="97">
        <f t="shared" si="1"/>
        <v>7.6138889416418762E-2</v>
      </c>
      <c r="F64" s="96">
        <f>'VELOCIDAD TANGENCIAL'!J$49*A64</f>
        <v>0.35355339059327373</v>
      </c>
      <c r="G64" s="96">
        <f t="shared" si="2"/>
        <v>1.5426578968073377</v>
      </c>
      <c r="H64" s="96">
        <f>'VELOCIDAD TANGENCIAL'!J$94 *A64</f>
        <v>0.5</v>
      </c>
      <c r="I64" s="230">
        <f t="shared" si="0"/>
        <v>2.1816338745934742</v>
      </c>
    </row>
    <row r="65" spans="1:9">
      <c r="A65" s="229">
        <v>61</v>
      </c>
      <c r="B65" s="96">
        <f>'VELOCIDAD TANGENCIAL'!J$5*A65</f>
        <v>8.8716399389524511E-3</v>
      </c>
      <c r="C65" s="97">
        <f t="shared" si="3"/>
        <v>3.8709831591811003E-2</v>
      </c>
      <c r="D65" s="96">
        <f>'VELOCIDAD TANGENCIAL'!J$6*A65</f>
        <v>1.7740577490437993E-2</v>
      </c>
      <c r="E65" s="97">
        <f t="shared" si="1"/>
        <v>7.7407870866508438E-2</v>
      </c>
      <c r="F65" s="96">
        <f>'VELOCIDAD TANGENCIAL'!J$49*A65</f>
        <v>0.35944594710316158</v>
      </c>
      <c r="G65" s="96">
        <f t="shared" si="2"/>
        <v>1.568368527215968</v>
      </c>
      <c r="H65" s="96">
        <f>'VELOCIDAD TANGENCIAL'!J$94 *A65</f>
        <v>0.5083333333333333</v>
      </c>
      <c r="I65" s="230">
        <f t="shared" si="0"/>
        <v>2.2179934929569849</v>
      </c>
    </row>
    <row r="66" spans="1:9">
      <c r="A66" s="229">
        <v>62</v>
      </c>
      <c r="B66" s="96">
        <f>'VELOCIDAD TANGENCIAL'!J$5*A66</f>
        <v>9.0170766592631464E-3</v>
      </c>
      <c r="C66" s="97">
        <f t="shared" si="3"/>
        <v>3.9344418989812953E-2</v>
      </c>
      <c r="D66" s="96">
        <f>'VELOCIDAD TANGENCIAL'!J$6*A66</f>
        <v>1.8031406629625501E-2</v>
      </c>
      <c r="E66" s="97">
        <f t="shared" si="1"/>
        <v>7.8676852314548198E-2</v>
      </c>
      <c r="F66" s="96">
        <f>'VELOCIDAD TANGENCIAL'!J$49*A66</f>
        <v>0.36533850361304948</v>
      </c>
      <c r="G66" s="96">
        <f t="shared" si="2"/>
        <v>1.5940791410359187</v>
      </c>
      <c r="H66" s="96">
        <f>'VELOCIDAD TANGENCIAL'!J$94 *A66</f>
        <v>0.51666666666666661</v>
      </c>
      <c r="I66" s="230">
        <f t="shared" si="0"/>
        <v>2.2543530644009779</v>
      </c>
    </row>
    <row r="67" spans="1:9">
      <c r="A67" s="229">
        <v>63</v>
      </c>
      <c r="B67" s="96">
        <f>'VELOCIDAD TANGENCIAL'!J$5*A67</f>
        <v>9.1625133795738434E-3</v>
      </c>
      <c r="C67" s="97">
        <f t="shared" si="3"/>
        <v>3.9979006387505879E-2</v>
      </c>
      <c r="D67" s="96">
        <f>'VELOCIDAD TANGENCIAL'!J$6*A67</f>
        <v>1.8322235768813009E-2</v>
      </c>
      <c r="E67" s="97">
        <f t="shared" si="1"/>
        <v>7.9945833760505319E-2</v>
      </c>
      <c r="F67" s="96">
        <f>'VELOCIDAD TANGENCIAL'!J$49*A67</f>
        <v>0.37123106012293738</v>
      </c>
      <c r="G67" s="96">
        <f t="shared" si="2"/>
        <v>1.6197897379954156</v>
      </c>
      <c r="H67" s="96">
        <f>'VELOCIDAD TANGENCIAL'!J$94 *A67</f>
        <v>0.52500000000000002</v>
      </c>
      <c r="I67" s="230">
        <f t="shared" si="0"/>
        <v>2.2907125881564694</v>
      </c>
    </row>
    <row r="68" spans="1:9">
      <c r="A68" s="229">
        <v>64</v>
      </c>
      <c r="B68" s="96">
        <f>'VELOCIDAD TANGENCIAL'!J$5*A68</f>
        <v>9.3079500998845387E-3</v>
      </c>
      <c r="C68" s="97">
        <f t="shared" si="3"/>
        <v>4.061359378494122E-2</v>
      </c>
      <c r="D68" s="96">
        <f>'VELOCIDAD TANGENCIAL'!J$6*A68</f>
        <v>1.8613064908000517E-2</v>
      </c>
      <c r="E68" s="97">
        <f t="shared" si="1"/>
        <v>8.121481520451368E-2</v>
      </c>
      <c r="F68" s="96">
        <f>'VELOCIDAD TANGENCIAL'!J$49*A68</f>
        <v>0.37712361663282529</v>
      </c>
      <c r="G68" s="96">
        <f t="shared" si="2"/>
        <v>1.6455003178223508</v>
      </c>
      <c r="H68" s="96">
        <f>'VELOCIDAD TANGENCIAL'!J$94 *A68</f>
        <v>0.53333333333333333</v>
      </c>
      <c r="I68" s="230">
        <f t="shared" si="0"/>
        <v>2.3270720634542004</v>
      </c>
    </row>
    <row r="69" spans="1:9">
      <c r="A69" s="229">
        <v>65</v>
      </c>
      <c r="B69" s="96">
        <f>'VELOCIDAD TANGENCIAL'!J$5*A69</f>
        <v>9.453386820195234E-3</v>
      </c>
      <c r="C69" s="97">
        <f t="shared" si="3"/>
        <v>4.1248181182114874E-2</v>
      </c>
      <c r="D69" s="96">
        <f>'VELOCIDAD TANGENCIAL'!J$6*A69</f>
        <v>1.8903894047188025E-2</v>
      </c>
      <c r="E69" s="97">
        <f t="shared" si="1"/>
        <v>8.2483796646374008E-2</v>
      </c>
      <c r="F69" s="96">
        <f>'VELOCIDAD TANGENCIAL'!J$49*A69</f>
        <v>0.38301617314271319</v>
      </c>
      <c r="G69" s="96">
        <f t="shared" si="2"/>
        <v>1.6712108802447843</v>
      </c>
      <c r="H69" s="96">
        <f>'VELOCIDAD TANGENCIAL'!J$94 *A69</f>
        <v>0.54166666666666663</v>
      </c>
      <c r="I69" s="230">
        <f t="shared" ref="I69:I132" si="4">(250*COS(RADIANS(90-H69)))</f>
        <v>2.363431489525134</v>
      </c>
    </row>
    <row r="70" spans="1:9">
      <c r="A70" s="229">
        <v>66</v>
      </c>
      <c r="B70" s="96">
        <f>'VELOCIDAD TANGENCIAL'!J$5*A70</f>
        <v>9.5988235405059311E-3</v>
      </c>
      <c r="C70" s="97">
        <f t="shared" si="3"/>
        <v>4.1882768579022754E-2</v>
      </c>
      <c r="D70" s="96">
        <f>'VELOCIDAD TANGENCIAL'!J$6*A70</f>
        <v>1.9194723186375533E-2</v>
      </c>
      <c r="E70" s="97">
        <f t="shared" ref="E70:E133" si="5">(250*COS(RADIANS(90-D70)))</f>
        <v>8.3752778086164659E-2</v>
      </c>
      <c r="F70" s="96">
        <f>'VELOCIDAD TANGENCIAL'!J$49*A70</f>
        <v>0.38890872965260109</v>
      </c>
      <c r="G70" s="96">
        <f t="shared" ref="G70:G133" si="6">(250*COS(RADIANS(90-F70)))</f>
        <v>1.6969214249909417</v>
      </c>
      <c r="H70" s="96">
        <f>'VELOCIDAD TANGENCIAL'!J$94 *A70</f>
        <v>0.55000000000000004</v>
      </c>
      <c r="I70" s="230">
        <f t="shared" si="4"/>
        <v>2.399790865600012</v>
      </c>
    </row>
    <row r="71" spans="1:9">
      <c r="A71" s="229">
        <v>67</v>
      </c>
      <c r="B71" s="96">
        <f>'VELOCIDAD TANGENCIAL'!J$5*A71</f>
        <v>9.7442602608166264E-3</v>
      </c>
      <c r="C71" s="97">
        <f t="shared" ref="C71:C134" si="7">(250*COS(RADIANS(90-B71)))</f>
        <v>4.2517355975660781E-2</v>
      </c>
      <c r="D71" s="96">
        <f>'VELOCIDAD TANGENCIAL'!J$6*A71</f>
        <v>1.9485552325563042E-2</v>
      </c>
      <c r="E71" s="97">
        <f t="shared" si="5"/>
        <v>8.5021759523741899E-2</v>
      </c>
      <c r="F71" s="96">
        <f>'VELOCIDAD TANGENCIAL'!J$49*A71</f>
        <v>0.394801286162489</v>
      </c>
      <c r="G71" s="96">
        <f t="shared" si="6"/>
        <v>1.7226319517887161</v>
      </c>
      <c r="H71" s="96">
        <f>'VELOCIDAD TANGENCIAL'!J$94 *A71</f>
        <v>0.55833333333333335</v>
      </c>
      <c r="I71" s="230">
        <f t="shared" si="4"/>
        <v>2.4361501909098551</v>
      </c>
    </row>
    <row r="72" spans="1:9">
      <c r="A72" s="229">
        <v>68</v>
      </c>
      <c r="B72" s="96">
        <f>'VELOCIDAD TANGENCIAL'!J$5*A72</f>
        <v>9.8896969811273217E-3</v>
      </c>
      <c r="C72" s="97">
        <f t="shared" si="7"/>
        <v>4.3151943372080365E-2</v>
      </c>
      <c r="D72" s="96">
        <f>'VELOCIDAD TANGENCIAL'!J$6*A72</f>
        <v>1.977638146475055E-2</v>
      </c>
      <c r="E72" s="97">
        <f t="shared" si="5"/>
        <v>8.629074095918407E-2</v>
      </c>
      <c r="F72" s="96">
        <f>'VELOCIDAD TANGENCIAL'!J$49*A72</f>
        <v>0.40069384267237684</v>
      </c>
      <c r="G72" s="96">
        <f t="shared" si="6"/>
        <v>1.7483424603662787</v>
      </c>
      <c r="H72" s="96">
        <f>'VELOCIDAD TANGENCIAL'!J$94 *A72</f>
        <v>0.56666666666666665</v>
      </c>
      <c r="I72" s="230">
        <f t="shared" si="4"/>
        <v>2.4725094646852961</v>
      </c>
    </row>
    <row r="73" spans="1:9">
      <c r="A73" s="229">
        <v>69</v>
      </c>
      <c r="B73" s="96">
        <f>'VELOCIDAD TANGENCIAL'!J$5*A73</f>
        <v>1.0035133701438019E-2</v>
      </c>
      <c r="C73" s="97">
        <f t="shared" si="7"/>
        <v>4.3786530768110891E-2</v>
      </c>
      <c r="D73" s="96">
        <f>'VELOCIDAD TANGENCIAL'!J$6*A73</f>
        <v>2.0067210603938058E-2</v>
      </c>
      <c r="E73" s="97">
        <f t="shared" si="5"/>
        <v>8.7559722392347439E-2</v>
      </c>
      <c r="F73" s="96">
        <f>'VELOCIDAD TANGENCIAL'!J$49*A73</f>
        <v>0.40658639918226475</v>
      </c>
      <c r="G73" s="96">
        <f t="shared" si="6"/>
        <v>1.7740529504515232</v>
      </c>
      <c r="H73" s="96">
        <f>'VELOCIDAD TANGENCIAL'!J$94 *A73</f>
        <v>0.57499999999999996</v>
      </c>
      <c r="I73" s="230">
        <f t="shared" si="4"/>
        <v>2.5088686861573595</v>
      </c>
    </row>
    <row r="74" spans="1:9">
      <c r="A74" s="229">
        <v>70</v>
      </c>
      <c r="B74" s="96">
        <f>'VELOCIDAD TANGENCIAL'!J$5*A74</f>
        <v>1.0180570421748714E-2</v>
      </c>
      <c r="C74" s="97">
        <f t="shared" si="7"/>
        <v>4.4421118163970312E-2</v>
      </c>
      <c r="D74" s="96">
        <f>'VELOCIDAD TANGENCIAL'!J$6*A74</f>
        <v>2.0358039743125566E-2</v>
      </c>
      <c r="E74" s="97">
        <f t="shared" si="5"/>
        <v>8.8828703823310359E-2</v>
      </c>
      <c r="F74" s="96">
        <f>'VELOCIDAD TANGENCIAL'!J$49*A74</f>
        <v>0.41247895569215265</v>
      </c>
      <c r="G74" s="96">
        <f t="shared" si="6"/>
        <v>1.7997634217726761</v>
      </c>
      <c r="H74" s="96">
        <f>'VELOCIDAD TANGENCIAL'!J$94 *A74</f>
        <v>0.58333333333333337</v>
      </c>
      <c r="I74" s="230">
        <f t="shared" si="4"/>
        <v>2.5452278545567895</v>
      </c>
    </row>
    <row r="75" spans="1:9">
      <c r="A75" s="229">
        <v>71</v>
      </c>
      <c r="B75" s="96">
        <f>'VELOCIDAD TANGENCIAL'!J$5*A75</f>
        <v>1.0326007142059411E-2</v>
      </c>
      <c r="C75" s="97">
        <f t="shared" si="7"/>
        <v>4.5055705559432502E-2</v>
      </c>
      <c r="D75" s="96">
        <f>'VELOCIDAD TANGENCIAL'!J$6*A75</f>
        <v>2.0648868882313074E-2</v>
      </c>
      <c r="E75" s="97">
        <f t="shared" si="5"/>
        <v>9.0097685251929072E-2</v>
      </c>
      <c r="F75" s="96">
        <f>'VELOCIDAD TANGENCIAL'!J$49*A75</f>
        <v>0.41837151220204055</v>
      </c>
      <c r="G75" s="96">
        <f t="shared" si="6"/>
        <v>1.825473874057798</v>
      </c>
      <c r="H75" s="96">
        <f>'VELOCIDAD TANGENCIAL'!J$94 *A75</f>
        <v>0.59166666666666667</v>
      </c>
      <c r="I75" s="230">
        <f t="shared" si="4"/>
        <v>2.5815869691145577</v>
      </c>
    </row>
    <row r="76" spans="1:9">
      <c r="A76" s="229">
        <v>72</v>
      </c>
      <c r="B76" s="96">
        <f>'VELOCIDAD TANGENCIAL'!J$5*A76</f>
        <v>1.0471443862370106E-2</v>
      </c>
      <c r="C76" s="97">
        <f t="shared" si="7"/>
        <v>4.56902929546599E-2</v>
      </c>
      <c r="D76" s="96">
        <f>'VELOCIDAD TANGENCIAL'!J$6*A76</f>
        <v>2.0939698021500582E-2</v>
      </c>
      <c r="E76" s="97">
        <f t="shared" si="5"/>
        <v>9.136666667828193E-2</v>
      </c>
      <c r="F76" s="96">
        <f>'VELOCIDAD TANGENCIAL'!J$49*A76</f>
        <v>0.42426406871192845</v>
      </c>
      <c r="G76" s="96">
        <f t="shared" si="6"/>
        <v>1.8511843070348388</v>
      </c>
      <c r="H76" s="96">
        <f>'VELOCIDAD TANGENCIAL'!J$94 *A76</f>
        <v>0.6</v>
      </c>
      <c r="I76" s="230">
        <f t="shared" si="4"/>
        <v>2.6179460290614114</v>
      </c>
    </row>
    <row r="77" spans="1:9">
      <c r="A77" s="229">
        <v>73</v>
      </c>
      <c r="B77" s="96">
        <f>'VELOCIDAD TANGENCIAL'!J$5*A77</f>
        <v>1.0616880582680802E-2</v>
      </c>
      <c r="C77" s="97">
        <f t="shared" si="7"/>
        <v>4.6324880349592895E-2</v>
      </c>
      <c r="D77" s="96">
        <f>'VELOCIDAD TANGENCIAL'!J$6*A77</f>
        <v>2.123052716068809E-2</v>
      </c>
      <c r="E77" s="97">
        <f t="shared" si="5"/>
        <v>9.2635648102169704E-2</v>
      </c>
      <c r="F77" s="96">
        <f>'VELOCIDAD TANGENCIAL'!J$49*A77</f>
        <v>0.43015662522181636</v>
      </c>
      <c r="G77" s="96">
        <f t="shared" si="6"/>
        <v>1.8768947204319149</v>
      </c>
      <c r="H77" s="96">
        <f>'VELOCIDAD TANGENCIAL'!J$94 *A77</f>
        <v>0.60833333333333328</v>
      </c>
      <c r="I77" s="230">
        <f t="shared" si="4"/>
        <v>2.6543050336283796</v>
      </c>
    </row>
    <row r="78" spans="1:9">
      <c r="A78" s="229">
        <v>74</v>
      </c>
      <c r="B78" s="96">
        <f>'VELOCIDAD TANGENCIAL'!J$5*A78</f>
        <v>1.0762317302991499E-2</v>
      </c>
      <c r="C78" s="97">
        <f t="shared" si="7"/>
        <v>4.6959467744227414E-2</v>
      </c>
      <c r="D78" s="96">
        <f>'VELOCIDAD TANGENCIAL'!J$6*A78</f>
        <v>2.1521356299875598E-2</v>
      </c>
      <c r="E78" s="97">
        <f t="shared" si="5"/>
        <v>9.3904629523726246E-2</v>
      </c>
      <c r="F78" s="96">
        <f>'VELOCIDAD TANGENCIAL'!J$49*A78</f>
        <v>0.43604918173170426</v>
      </c>
      <c r="G78" s="96">
        <f t="shared" si="6"/>
        <v>1.902605113977087</v>
      </c>
      <c r="H78" s="96">
        <f>'VELOCIDAD TANGENCIAL'!J$94 *A78</f>
        <v>0.6166666666666667</v>
      </c>
      <c r="I78" s="230">
        <f t="shared" si="4"/>
        <v>2.6906639820461011</v>
      </c>
    </row>
    <row r="79" spans="1:9">
      <c r="A79" s="229">
        <v>75</v>
      </c>
      <c r="B79" s="96">
        <f>'VELOCIDAD TANGENCIAL'!J$5*A79</f>
        <v>1.0907754023302194E-2</v>
      </c>
      <c r="C79" s="97">
        <f t="shared" si="7"/>
        <v>4.759405513861488E-2</v>
      </c>
      <c r="D79" s="96">
        <f>'VELOCIDAD TANGENCIAL'!J$6*A79</f>
        <v>2.1812185439063107E-2</v>
      </c>
      <c r="E79" s="97">
        <f t="shared" si="5"/>
        <v>9.5173610942918818E-2</v>
      </c>
      <c r="F79" s="96">
        <f>'VELOCIDAD TANGENCIAL'!J$49*A79</f>
        <v>0.44194173824159211</v>
      </c>
      <c r="G79" s="96">
        <f t="shared" si="6"/>
        <v>1.9283154873984172</v>
      </c>
      <c r="H79" s="96">
        <f>'VELOCIDAD TANGENCIAL'!J$94 *A79</f>
        <v>0.625</v>
      </c>
      <c r="I79" s="230">
        <f t="shared" si="4"/>
        <v>2.7270228735456055</v>
      </c>
    </row>
    <row r="80" spans="1:9">
      <c r="A80" s="229">
        <v>76</v>
      </c>
      <c r="B80" s="96">
        <f>'VELOCIDAD TANGENCIAL'!J$5*A80</f>
        <v>1.1053190743612889E-2</v>
      </c>
      <c r="C80" s="97">
        <f t="shared" si="7"/>
        <v>4.8228642532584652E-2</v>
      </c>
      <c r="D80" s="96">
        <f>'VELOCIDAD TANGENCIAL'!J$6*A80</f>
        <v>2.2103014578250615E-2</v>
      </c>
      <c r="E80" s="97">
        <f t="shared" si="5"/>
        <v>9.6442592359603743E-2</v>
      </c>
      <c r="F80" s="96">
        <f>'VELOCIDAD TANGENCIAL'!J$49*A80</f>
        <v>0.44783429475148001</v>
      </c>
      <c r="G80" s="96">
        <f t="shared" si="6"/>
        <v>1.9540258404239659</v>
      </c>
      <c r="H80" s="96">
        <f>'VELOCIDAD TANGENCIAL'!J$94 *A80</f>
        <v>0.6333333333333333</v>
      </c>
      <c r="I80" s="230">
        <f t="shared" si="4"/>
        <v>2.7633817073577025</v>
      </c>
    </row>
    <row r="81" spans="1:9">
      <c r="A81" s="229">
        <v>77</v>
      </c>
      <c r="B81" s="96">
        <f>'VELOCIDAD TANGENCIAL'!J$5*A81</f>
        <v>1.1198627463923586E-2</v>
      </c>
      <c r="C81" s="97">
        <f t="shared" si="7"/>
        <v>4.8863229926354702E-2</v>
      </c>
      <c r="D81" s="96">
        <f>'VELOCIDAD TANGENCIAL'!J$6*A81</f>
        <v>2.2393843717438123E-2</v>
      </c>
      <c r="E81" s="97">
        <f t="shared" si="5"/>
        <v>9.7711573773859334E-2</v>
      </c>
      <c r="F81" s="96">
        <f>'VELOCIDAD TANGENCIAL'!J$49*A81</f>
        <v>0.45372685126136791</v>
      </c>
      <c r="G81" s="96">
        <f t="shared" si="6"/>
        <v>1.9797361727817959</v>
      </c>
      <c r="H81" s="96">
        <f>'VELOCIDAD TANGENCIAL'!J$94 *A81</f>
        <v>0.64166666666666661</v>
      </c>
      <c r="I81" s="230">
        <f t="shared" si="4"/>
        <v>2.7997404827132022</v>
      </c>
    </row>
    <row r="82" spans="1:9">
      <c r="A82" s="229">
        <v>78</v>
      </c>
      <c r="B82" s="96">
        <f>'VELOCIDAD TANGENCIAL'!J$5*A82</f>
        <v>1.1344064184234282E-2</v>
      </c>
      <c r="C82" s="97">
        <f t="shared" si="7"/>
        <v>4.9497817319698906E-2</v>
      </c>
      <c r="D82" s="96">
        <f>'VELOCIDAD TANGENCIAL'!J$6*A82</f>
        <v>2.2684672856625631E-2</v>
      </c>
      <c r="E82" s="97">
        <f t="shared" si="5"/>
        <v>9.8980555185541871E-2</v>
      </c>
      <c r="F82" s="96">
        <f>'VELOCIDAD TANGENCIAL'!J$49*A82</f>
        <v>0.45961940777125582</v>
      </c>
      <c r="G82" s="96">
        <f t="shared" si="6"/>
        <v>2.0054464841999691</v>
      </c>
      <c r="H82" s="96">
        <f>'VELOCIDAD TANGENCIAL'!J$94 *A82</f>
        <v>0.65</v>
      </c>
      <c r="I82" s="230">
        <f t="shared" si="4"/>
        <v>2.8360991988430824</v>
      </c>
    </row>
    <row r="83" spans="1:9">
      <c r="A83" s="229">
        <v>79</v>
      </c>
      <c r="B83" s="96">
        <f>'VELOCIDAD TANGENCIAL'!J$5*A83</f>
        <v>1.1489500904544977E-2</v>
      </c>
      <c r="C83" s="97">
        <f t="shared" si="7"/>
        <v>5.0132404712835192E-2</v>
      </c>
      <c r="D83" s="96">
        <f>'VELOCIDAD TANGENCIAL'!J$6*A83</f>
        <v>2.2975501995813139E-2</v>
      </c>
      <c r="E83" s="97">
        <f t="shared" si="5"/>
        <v>0.10024953659472968</v>
      </c>
      <c r="F83" s="96">
        <f>'VELOCIDAD TANGENCIAL'!J$49*A83</f>
        <v>0.46551196428114372</v>
      </c>
      <c r="G83" s="96">
        <f t="shared" si="6"/>
        <v>2.0311567744066026</v>
      </c>
      <c r="H83" s="96">
        <f>'VELOCIDAD TANGENCIAL'!J$94 *A83</f>
        <v>0.65833333333333333</v>
      </c>
      <c r="I83" s="230">
        <f t="shared" si="4"/>
        <v>2.8724578549781556</v>
      </c>
    </row>
    <row r="84" spans="1:9">
      <c r="A84" s="229">
        <v>80</v>
      </c>
      <c r="B84" s="96">
        <f>'VELOCIDAD TANGENCIAL'!J$5*A84</f>
        <v>1.1634937624855674E-2</v>
      </c>
      <c r="C84" s="97">
        <f t="shared" si="7"/>
        <v>5.0766992105592962E-2</v>
      </c>
      <c r="D84" s="96">
        <f>'VELOCIDAD TANGENCIAL'!J$6*A84</f>
        <v>2.3266331135000647E-2</v>
      </c>
      <c r="E84" s="97">
        <f t="shared" si="5"/>
        <v>0.10151851800127905</v>
      </c>
      <c r="F84" s="96">
        <f>'VELOCIDAD TANGENCIAL'!J$49*A84</f>
        <v>0.47140452079103162</v>
      </c>
      <c r="G84" s="96">
        <f t="shared" si="6"/>
        <v>2.0568670431295928</v>
      </c>
      <c r="H84" s="96">
        <f>'VELOCIDAD TANGENCIAL'!J$94 *A84</f>
        <v>0.66666666666666663</v>
      </c>
      <c r="I84" s="230">
        <f t="shared" si="4"/>
        <v>2.9088164503492915</v>
      </c>
    </row>
    <row r="85" spans="1:9">
      <c r="A85" s="229">
        <v>81</v>
      </c>
      <c r="B85" s="96">
        <f>'VELOCIDAD TANGENCIAL'!J$5*A85</f>
        <v>1.1780374345166369E-2</v>
      </c>
      <c r="C85" s="97">
        <f t="shared" si="7"/>
        <v>5.1401579498023618E-2</v>
      </c>
      <c r="D85" s="96">
        <f>'VELOCIDAD TANGENCIAL'!J$6*A85</f>
        <v>2.3557160274188155E-2</v>
      </c>
      <c r="E85" s="97">
        <f t="shared" si="5"/>
        <v>0.1027874994052683</v>
      </c>
      <c r="F85" s="96">
        <f>'VELOCIDAD TANGENCIAL'!J$49*A85</f>
        <v>0.47729707730091953</v>
      </c>
      <c r="G85" s="96">
        <f t="shared" si="6"/>
        <v>2.0825772900972241</v>
      </c>
      <c r="H85" s="96">
        <f>'VELOCIDAD TANGENCIAL'!J$94 *A85</f>
        <v>0.67500000000000004</v>
      </c>
      <c r="I85" s="230">
        <f t="shared" si="4"/>
        <v>2.9451749841873052</v>
      </c>
    </row>
    <row r="86" spans="1:9">
      <c r="A86" s="229">
        <v>82</v>
      </c>
      <c r="B86" s="96">
        <f>'VELOCIDAD TANGENCIAL'!J$5*A86</f>
        <v>1.1925811065477064E-2</v>
      </c>
      <c r="C86" s="97">
        <f t="shared" si="7"/>
        <v>5.2036166890123095E-2</v>
      </c>
      <c r="D86" s="96">
        <f>'VELOCIDAD TANGENCIAL'!J$6*A86</f>
        <v>2.3847989413375664E-2</v>
      </c>
      <c r="E86" s="97">
        <f t="shared" si="5"/>
        <v>0.10405648080649821</v>
      </c>
      <c r="F86" s="96">
        <f>'VELOCIDAD TANGENCIAL'!J$49*A86</f>
        <v>0.48318963381080737</v>
      </c>
      <c r="G86" s="96">
        <f t="shared" si="6"/>
        <v>2.108287515037393</v>
      </c>
      <c r="H86" s="96">
        <f>'VELOCIDAD TANGENCIAL'!J$94 *A86</f>
        <v>0.68333333333333335</v>
      </c>
      <c r="I86" s="230">
        <f t="shared" si="4"/>
        <v>2.9815334557231794</v>
      </c>
    </row>
    <row r="87" spans="1:9">
      <c r="A87" s="229">
        <v>83</v>
      </c>
      <c r="B87" s="96">
        <f>'VELOCIDAD TANGENCIAL'!J$5*A87</f>
        <v>1.2071247785787761E-2</v>
      </c>
      <c r="C87" s="97">
        <f t="shared" si="7"/>
        <v>5.2670754281831773E-2</v>
      </c>
      <c r="D87" s="96">
        <f>'VELOCIDAD TANGENCIAL'!J$6*A87</f>
        <v>2.4138818552563172E-2</v>
      </c>
      <c r="E87" s="97">
        <f t="shared" si="5"/>
        <v>0.1053254622051026</v>
      </c>
      <c r="F87" s="96">
        <f>'VELOCIDAD TANGENCIAL'!J$49*A87</f>
        <v>0.48908219032069528</v>
      </c>
      <c r="G87" s="96">
        <f t="shared" si="6"/>
        <v>2.1339977176782177</v>
      </c>
      <c r="H87" s="96">
        <f>'VELOCIDAD TANGENCIAL'!J$94 *A87</f>
        <v>0.69166666666666665</v>
      </c>
      <c r="I87" s="230">
        <f t="shared" si="4"/>
        <v>3.0178918641876775</v>
      </c>
    </row>
    <row r="88" spans="1:9">
      <c r="A88" s="229">
        <v>84</v>
      </c>
      <c r="B88" s="96">
        <f>'VELOCIDAD TANGENCIAL'!J$5*A88</f>
        <v>1.2216684506098457E-2</v>
      </c>
      <c r="C88" s="97">
        <f t="shared" si="7"/>
        <v>5.3305341673312114E-2</v>
      </c>
      <c r="D88" s="96">
        <f>'VELOCIDAD TANGENCIAL'!J$6*A88</f>
        <v>2.442964769175068E-2</v>
      </c>
      <c r="E88" s="97">
        <f t="shared" si="5"/>
        <v>0.10659444360104881</v>
      </c>
      <c r="F88" s="96">
        <f>'VELOCIDAD TANGENCIAL'!J$49*A88</f>
        <v>0.49497474683058318</v>
      </c>
      <c r="G88" s="96">
        <f t="shared" si="6"/>
        <v>2.1597078977477624</v>
      </c>
      <c r="H88" s="96">
        <f>'VELOCIDAD TANGENCIAL'!J$94 *A88</f>
        <v>0.7</v>
      </c>
      <c r="I88" s="230">
        <f t="shared" si="4"/>
        <v>3.054250208811784</v>
      </c>
    </row>
    <row r="89" spans="1:9">
      <c r="A89" s="229">
        <v>85</v>
      </c>
      <c r="B89" s="96">
        <f>'VELOCIDAD TANGENCIAL'!J$5*A89</f>
        <v>1.2362121226409154E-2</v>
      </c>
      <c r="C89" s="97">
        <f t="shared" si="7"/>
        <v>5.3939929064337963E-2</v>
      </c>
      <c r="D89" s="96">
        <f>'VELOCIDAD TANGENCIAL'!J$6*A89</f>
        <v>2.4720476830938188E-2</v>
      </c>
      <c r="E89" s="97">
        <f t="shared" si="5"/>
        <v>0.10786342499419309</v>
      </c>
      <c r="F89" s="96">
        <f>'VELOCIDAD TANGENCIAL'!J$49*A89</f>
        <v>0.50086730334047114</v>
      </c>
      <c r="G89" s="96">
        <f t="shared" si="6"/>
        <v>2.1854180549740896</v>
      </c>
      <c r="H89" s="96">
        <f>'VELOCIDAD TANGENCIAL'!J$94 *A89</f>
        <v>0.70833333333333337</v>
      </c>
      <c r="I89" s="230">
        <f t="shared" si="4"/>
        <v>3.0906084888263199</v>
      </c>
    </row>
    <row r="90" spans="1:9">
      <c r="A90" s="229">
        <v>86</v>
      </c>
      <c r="B90" s="96">
        <f>'VELOCIDAD TANGENCIAL'!J$5*A90</f>
        <v>1.2507557946719849E-2</v>
      </c>
      <c r="C90" s="97">
        <f t="shared" si="7"/>
        <v>5.4574516455127293E-2</v>
      </c>
      <c r="D90" s="96">
        <f>'VELOCIDAD TANGENCIAL'!J$6*A90</f>
        <v>2.5011305970125696E-2</v>
      </c>
      <c r="E90" s="97">
        <f t="shared" si="5"/>
        <v>0.10913240638461377</v>
      </c>
      <c r="F90" s="96">
        <f>'VELOCIDAD TANGENCIAL'!J$49*A90</f>
        <v>0.50675985985035898</v>
      </c>
      <c r="G90" s="96">
        <f t="shared" si="6"/>
        <v>2.2111281890853194</v>
      </c>
      <c r="H90" s="96">
        <f>'VELOCIDAD TANGENCIAL'!J$94 *A90</f>
        <v>0.71666666666666667</v>
      </c>
      <c r="I90" s="230">
        <f t="shared" si="4"/>
        <v>3.1269667034621627</v>
      </c>
    </row>
    <row r="91" spans="1:9">
      <c r="A91" s="229">
        <v>87</v>
      </c>
      <c r="B91" s="96">
        <f>'VELOCIDAD TANGENCIAL'!J$5*A91</f>
        <v>1.2652994667030544E-2</v>
      </c>
      <c r="C91" s="97">
        <f t="shared" si="7"/>
        <v>5.5209103845509477E-2</v>
      </c>
      <c r="D91" s="96">
        <f>'VELOCIDAD TANGENCIAL'!J$6*A91</f>
        <v>2.5302135109313204E-2</v>
      </c>
      <c r="E91" s="97">
        <f t="shared" si="5"/>
        <v>0.11040138777216715</v>
      </c>
      <c r="F91" s="96">
        <f>'VELOCIDAD TANGENCIAL'!J$49*A91</f>
        <v>0.51265241636024683</v>
      </c>
      <c r="G91" s="96">
        <f t="shared" si="6"/>
        <v>2.2368382998094054</v>
      </c>
      <c r="H91" s="96">
        <f>'VELOCIDAD TANGENCIAL'!J$94 *A91</f>
        <v>0.72499999999999998</v>
      </c>
      <c r="I91" s="230">
        <f t="shared" si="4"/>
        <v>3.1633248519501356</v>
      </c>
    </row>
    <row r="92" spans="1:9">
      <c r="A92" s="229">
        <v>88</v>
      </c>
      <c r="B92" s="96">
        <f>'VELOCIDAD TANGENCIAL'!J$5*A92</f>
        <v>1.2798431387341241E-2</v>
      </c>
      <c r="C92" s="97">
        <f t="shared" si="7"/>
        <v>5.5843691235535932E-2</v>
      </c>
      <c r="D92" s="96">
        <f>'VELOCIDAD TANGENCIAL'!J$6*A92</f>
        <v>2.5592964248500712E-2</v>
      </c>
      <c r="E92" s="97">
        <f t="shared" si="5"/>
        <v>0.11167036915693154</v>
      </c>
      <c r="F92" s="96">
        <f>'VELOCIDAD TANGENCIAL'!J$49*A92</f>
        <v>0.51854497287013479</v>
      </c>
      <c r="G92" s="96">
        <f t="shared" si="6"/>
        <v>2.2625483868744105</v>
      </c>
      <c r="H92" s="96">
        <f>'VELOCIDAD TANGENCIAL'!J$94 *A92</f>
        <v>0.73333333333333328</v>
      </c>
      <c r="I92" s="230">
        <f t="shared" si="4"/>
        <v>3.1996829335212302</v>
      </c>
    </row>
    <row r="93" spans="1:9">
      <c r="A93" s="229">
        <v>89</v>
      </c>
      <c r="B93" s="96">
        <f>'VELOCIDAD TANGENCIAL'!J$5*A93</f>
        <v>1.2943868107651937E-2</v>
      </c>
      <c r="C93" s="97">
        <f t="shared" si="7"/>
        <v>5.6478278625202577E-2</v>
      </c>
      <c r="D93" s="96">
        <f>'VELOCIDAD TANGENCIAL'!J$6*A93</f>
        <v>2.588379338768822E-2</v>
      </c>
      <c r="E93" s="97">
        <f t="shared" si="5"/>
        <v>0.11293935053876322</v>
      </c>
      <c r="F93" s="96">
        <f>'VELOCIDAD TANGENCIAL'!J$49*A93</f>
        <v>0.52443752938002264</v>
      </c>
      <c r="G93" s="96">
        <f t="shared" si="6"/>
        <v>2.2882584500085663</v>
      </c>
      <c r="H93" s="96">
        <f>'VELOCIDAD TANGENCIAL'!J$94 *A93</f>
        <v>0.7416666666666667</v>
      </c>
      <c r="I93" s="230">
        <f t="shared" si="4"/>
        <v>3.2360409474062162</v>
      </c>
    </row>
    <row r="94" spans="1:9">
      <c r="A94" s="229">
        <v>90</v>
      </c>
      <c r="B94" s="96">
        <f>'VELOCIDAD TANGENCIAL'!J$5*A94</f>
        <v>1.3089304827962632E-2</v>
      </c>
      <c r="C94" s="97">
        <f t="shared" si="7"/>
        <v>5.7112866014505319E-2</v>
      </c>
      <c r="D94" s="96">
        <f>'VELOCIDAD TANGENCIAL'!J$6*A94</f>
        <v>2.6174622526875729E-2</v>
      </c>
      <c r="E94" s="97">
        <f t="shared" si="5"/>
        <v>0.11420833191768504</v>
      </c>
      <c r="F94" s="96">
        <f>'VELOCIDAD TANGENCIAL'!J$49*A94</f>
        <v>0.5303300858899106</v>
      </c>
      <c r="G94" s="96">
        <f t="shared" si="6"/>
        <v>2.3139684889397718</v>
      </c>
      <c r="H94" s="96">
        <f>'VELOCIDAD TANGENCIAL'!J$94 *A94</f>
        <v>0.75</v>
      </c>
      <c r="I94" s="230">
        <f t="shared" si="4"/>
        <v>3.2723988928361436</v>
      </c>
    </row>
    <row r="95" spans="1:9">
      <c r="A95" s="229">
        <v>91</v>
      </c>
      <c r="B95" s="96">
        <f>'VELOCIDAD TANGENCIAL'!J$5*A95</f>
        <v>1.3234741548273329E-2</v>
      </c>
      <c r="C95" s="97">
        <f t="shared" si="7"/>
        <v>5.774745340344007E-2</v>
      </c>
      <c r="D95" s="96">
        <f>'VELOCIDAD TANGENCIAL'!J$6*A95</f>
        <v>2.6465451666063237E-2</v>
      </c>
      <c r="E95" s="97">
        <f t="shared" si="5"/>
        <v>0.11547731329371977</v>
      </c>
      <c r="F95" s="96">
        <f>'VELOCIDAD TANGENCIAL'!J$49*A95</f>
        <v>0.53622264239979844</v>
      </c>
      <c r="G95" s="96">
        <f t="shared" si="6"/>
        <v>2.3396785033960916</v>
      </c>
      <c r="H95" s="96">
        <f>'VELOCIDAD TANGENCIAL'!J$94 *A95</f>
        <v>0.7583333333333333</v>
      </c>
      <c r="I95" s="230">
        <f t="shared" si="4"/>
        <v>3.308756769041731</v>
      </c>
    </row>
    <row r="96" spans="1:9">
      <c r="A96" s="229">
        <v>92</v>
      </c>
      <c r="B96" s="96">
        <f>'VELOCIDAD TANGENCIAL'!J$5*A96</f>
        <v>1.3380178268584024E-2</v>
      </c>
      <c r="C96" s="97">
        <f t="shared" si="7"/>
        <v>5.8382040792058255E-2</v>
      </c>
      <c r="D96" s="96">
        <f>'VELOCIDAD TANGENCIAL'!J$6*A96</f>
        <v>2.6756280805250745E-2</v>
      </c>
      <c r="E96" s="97">
        <f t="shared" si="5"/>
        <v>0.11674629466666821</v>
      </c>
      <c r="F96" s="96">
        <f>'VELOCIDAD TANGENCIAL'!J$49*A96</f>
        <v>0.5421151989096864</v>
      </c>
      <c r="G96" s="96">
        <f t="shared" si="6"/>
        <v>2.3653884931057574</v>
      </c>
      <c r="H96" s="96">
        <f>'VELOCIDAD TANGENCIAL'!J$94 *A96</f>
        <v>0.76666666666666661</v>
      </c>
      <c r="I96" s="230">
        <f t="shared" si="4"/>
        <v>3.3451145752538629</v>
      </c>
    </row>
    <row r="97" spans="1:9">
      <c r="A97" s="229">
        <v>93</v>
      </c>
      <c r="B97" s="96">
        <f>'VELOCIDAD TANGENCIAL'!J$5*A97</f>
        <v>1.352561498889472E-2</v>
      </c>
      <c r="C97" s="97">
        <f t="shared" si="7"/>
        <v>5.9016628180189247E-2</v>
      </c>
      <c r="D97" s="96">
        <f>'VELOCIDAD TANGENCIAL'!J$6*A97</f>
        <v>2.7047109944438253E-2</v>
      </c>
      <c r="E97" s="97">
        <f t="shared" si="5"/>
        <v>0.1180152760367197</v>
      </c>
      <c r="F97" s="96">
        <f>'VELOCIDAD TANGENCIAL'!J$49*A97</f>
        <v>0.54800775541957425</v>
      </c>
      <c r="G97" s="96">
        <f t="shared" si="6"/>
        <v>2.3910984577966685</v>
      </c>
      <c r="H97" s="96">
        <f>'VELOCIDAD TANGENCIAL'!J$94 *A97</f>
        <v>0.77500000000000002</v>
      </c>
      <c r="I97" s="230">
        <f t="shared" si="4"/>
        <v>3.3814723107035389</v>
      </c>
    </row>
    <row r="98" spans="1:9">
      <c r="A98" s="229">
        <v>94</v>
      </c>
      <c r="B98" s="96">
        <f>'VELOCIDAD TANGENCIAL'!J$5*A98</f>
        <v>1.3671051709205417E-2</v>
      </c>
      <c r="C98" s="97">
        <f t="shared" si="7"/>
        <v>5.9651215567995498E-2</v>
      </c>
      <c r="D98" s="96">
        <f>'VELOCIDAD TANGENCIAL'!J$6*A98</f>
        <v>2.7337939083625761E-2</v>
      </c>
      <c r="E98" s="97">
        <f t="shared" si="5"/>
        <v>0.119284257403675</v>
      </c>
      <c r="F98" s="96">
        <f>'VELOCIDAD TANGENCIAL'!J$49*A98</f>
        <v>0.5539003119294621</v>
      </c>
      <c r="G98" s="96">
        <f t="shared" si="6"/>
        <v>2.4168083971970016</v>
      </c>
      <c r="H98" s="96">
        <f>'VELOCIDAD TANGENCIAL'!J$94 *A98</f>
        <v>0.78333333333333333</v>
      </c>
      <c r="I98" s="230">
        <f t="shared" si="4"/>
        <v>3.4178299746215366</v>
      </c>
    </row>
    <row r="99" spans="1:9">
      <c r="A99" s="229">
        <v>95</v>
      </c>
      <c r="B99" s="96">
        <f>'VELOCIDAD TANGENCIAL'!J$5*A99</f>
        <v>1.3816488429516112E-2</v>
      </c>
      <c r="C99" s="97">
        <f t="shared" si="7"/>
        <v>6.0285802955417397E-2</v>
      </c>
      <c r="D99" s="96">
        <f>'VELOCIDAD TANGENCIAL'!J$6*A99</f>
        <v>2.7628768222813269E-2</v>
      </c>
      <c r="E99" s="97">
        <f t="shared" si="5"/>
        <v>0.12055323876761247</v>
      </c>
      <c r="F99" s="96">
        <f>'VELOCIDAD TANGENCIAL'!J$49*A99</f>
        <v>0.55979286843935006</v>
      </c>
      <c r="G99" s="96">
        <f t="shared" si="6"/>
        <v>2.4425183110346564</v>
      </c>
      <c r="H99" s="96">
        <f>'VELOCIDAD TANGENCIAL'!J$94 *A99</f>
        <v>0.79166666666666663</v>
      </c>
      <c r="I99" s="230">
        <f t="shared" si="4"/>
        <v>3.4541875662388577</v>
      </c>
    </row>
    <row r="100" spans="1:9">
      <c r="A100" s="229">
        <v>96</v>
      </c>
      <c r="B100" s="96">
        <f>'VELOCIDAD TANGENCIAL'!J$5*A100</f>
        <v>1.3961925149826807E-2</v>
      </c>
      <c r="C100" s="97">
        <f t="shared" si="7"/>
        <v>6.0920390342450864E-2</v>
      </c>
      <c r="D100" s="96">
        <f>'VELOCIDAD TANGENCIAL'!J$6*A100</f>
        <v>2.7919597362000774E-2</v>
      </c>
      <c r="E100" s="97">
        <f t="shared" si="5"/>
        <v>0.12182222012838836</v>
      </c>
      <c r="F100" s="96">
        <f>'VELOCIDAD TANGENCIAL'!J$49*A100</f>
        <v>0.5656854249492379</v>
      </c>
      <c r="G100" s="96">
        <f t="shared" si="6"/>
        <v>2.4682281990378665</v>
      </c>
      <c r="H100" s="96">
        <f>'VELOCIDAD TANGENCIAL'!J$94 *A100</f>
        <v>0.8</v>
      </c>
      <c r="I100" s="230">
        <f t="shared" si="4"/>
        <v>3.490545084786338</v>
      </c>
    </row>
    <row r="101" spans="1:9">
      <c r="A101" s="229">
        <v>97</v>
      </c>
      <c r="B101" s="96">
        <f>'VELOCIDAD TANGENCIAL'!J$5*A101</f>
        <v>1.4107361870137504E-2</v>
      </c>
      <c r="C101" s="97">
        <f t="shared" si="7"/>
        <v>6.1554977729091812E-2</v>
      </c>
      <c r="D101" s="96">
        <f>'VELOCIDAD TANGENCIAL'!J$6*A101</f>
        <v>2.8210426501188282E-2</v>
      </c>
      <c r="E101" s="97">
        <f t="shared" si="5"/>
        <v>0.12309120148602548</v>
      </c>
      <c r="F101" s="96">
        <f>'VELOCIDAD TANGENCIAL'!J$49*A101</f>
        <v>0.57157798145912586</v>
      </c>
      <c r="G101" s="96">
        <f t="shared" si="6"/>
        <v>2.4939380609346973</v>
      </c>
      <c r="H101" s="96">
        <f>'VELOCIDAD TANGENCIAL'!J$94 *A101</f>
        <v>0.80833333333333335</v>
      </c>
      <c r="I101" s="230">
        <f t="shared" si="4"/>
        <v>3.5269025294948717</v>
      </c>
    </row>
    <row r="102" spans="1:9">
      <c r="A102" s="229">
        <v>98</v>
      </c>
      <c r="B102" s="96">
        <f>'VELOCIDAD TANGENCIAL'!J$5*A102</f>
        <v>1.42527985904482E-2</v>
      </c>
      <c r="C102" s="97">
        <f t="shared" si="7"/>
        <v>6.2189565115336146E-2</v>
      </c>
      <c r="D102" s="96">
        <f>'VELOCIDAD TANGENCIAL'!J$6*A102</f>
        <v>2.850125564037579E-2</v>
      </c>
      <c r="E102" s="97">
        <f t="shared" si="5"/>
        <v>0.12436018284054669</v>
      </c>
      <c r="F102" s="96">
        <f>'VELOCIDAD TANGENCIAL'!J$49*A102</f>
        <v>0.57747053796901371</v>
      </c>
      <c r="G102" s="96">
        <f t="shared" si="6"/>
        <v>2.5196478964531051</v>
      </c>
      <c r="H102" s="96">
        <f>'VELOCIDAD TANGENCIAL'!J$94 *A102</f>
        <v>0.81666666666666665</v>
      </c>
      <c r="I102" s="230">
        <f t="shared" si="4"/>
        <v>3.5632598995952978</v>
      </c>
    </row>
    <row r="103" spans="1:9">
      <c r="A103" s="229">
        <v>99</v>
      </c>
      <c r="B103" s="96">
        <f>'VELOCIDAD TANGENCIAL'!J$5*A103</f>
        <v>1.4398235310758897E-2</v>
      </c>
      <c r="C103" s="97">
        <f t="shared" si="7"/>
        <v>6.2824152501235284E-2</v>
      </c>
      <c r="D103" s="96">
        <f>'VELOCIDAD TANGENCIAL'!J$6*A103</f>
        <v>2.8792084779563298E-2</v>
      </c>
      <c r="E103" s="97">
        <f t="shared" si="5"/>
        <v>0.12562916419180825</v>
      </c>
      <c r="F103" s="96">
        <f>'VELOCIDAD TANGENCIAL'!J$49*A103</f>
        <v>0.58336309447890167</v>
      </c>
      <c r="G103" s="96">
        <f t="shared" si="6"/>
        <v>2.5453577053211576</v>
      </c>
      <c r="H103" s="96">
        <f>'VELOCIDAD TANGENCIAL'!J$94 *A103</f>
        <v>0.82499999999999996</v>
      </c>
      <c r="I103" s="230">
        <f t="shared" si="4"/>
        <v>3.5996171943186246</v>
      </c>
    </row>
    <row r="104" spans="1:9">
      <c r="A104" s="229">
        <v>100</v>
      </c>
      <c r="B104" s="96">
        <f>'VELOCIDAD TANGENCIAL'!J$5*A104</f>
        <v>1.4543672031069592E-2</v>
      </c>
      <c r="C104" s="97">
        <f t="shared" si="7"/>
        <v>6.3458739886618612E-2</v>
      </c>
      <c r="D104" s="96">
        <f>'VELOCIDAD TANGENCIAL'!J$6*A104</f>
        <v>2.9082913918750807E-2</v>
      </c>
      <c r="E104" s="97">
        <f t="shared" si="5"/>
        <v>0.12689814553988849</v>
      </c>
      <c r="F104" s="96">
        <f>'VELOCIDAD TANGENCIAL'!J$49*A104</f>
        <v>0.58925565098878951</v>
      </c>
      <c r="G104" s="96">
        <f t="shared" si="6"/>
        <v>2.5710674872670887</v>
      </c>
      <c r="H104" s="96">
        <f>'VELOCIDAD TANGENCIAL'!J$94 *A104</f>
        <v>0.83333333333333337</v>
      </c>
      <c r="I104" s="230">
        <f t="shared" si="4"/>
        <v>3.6359744128956386</v>
      </c>
    </row>
    <row r="105" spans="1:9">
      <c r="A105" s="229">
        <v>101</v>
      </c>
      <c r="B105" s="96">
        <f>'VELOCIDAD TANGENCIAL'!J$5*A105</f>
        <v>1.4689108751380287E-2</v>
      </c>
      <c r="C105" s="97">
        <f t="shared" si="7"/>
        <v>6.4093327271704081E-2</v>
      </c>
      <c r="D105" s="96">
        <f>'VELOCIDAD TANGENCIAL'!J$6*A105</f>
        <v>2.9373743057938315E-2</v>
      </c>
      <c r="E105" s="97">
        <f t="shared" si="5"/>
        <v>0.12816712688458815</v>
      </c>
      <c r="F105" s="96">
        <f>'VELOCIDAD TANGENCIAL'!J$49*A105</f>
        <v>0.59514820749867736</v>
      </c>
      <c r="G105" s="96">
        <f t="shared" si="6"/>
        <v>2.5967772420187996</v>
      </c>
      <c r="H105" s="96">
        <f>'VELOCIDAD TANGENCIAL'!J$94 *A105</f>
        <v>0.84166666666666667</v>
      </c>
      <c r="I105" s="230">
        <f t="shared" si="4"/>
        <v>3.6723315545573505</v>
      </c>
    </row>
    <row r="106" spans="1:9">
      <c r="A106" s="229">
        <v>102</v>
      </c>
      <c r="B106" s="96">
        <f>'VELOCIDAD TANGENCIAL'!J$5*A106</f>
        <v>1.4834545471690984E-2</v>
      </c>
      <c r="C106" s="97">
        <f t="shared" si="7"/>
        <v>6.4727914656265567E-2</v>
      </c>
      <c r="D106" s="96">
        <f>'VELOCIDAD TANGENCIAL'!J$6*A106</f>
        <v>2.9664572197125823E-2</v>
      </c>
      <c r="E106" s="97">
        <f t="shared" si="5"/>
        <v>0.12943610822609661</v>
      </c>
      <c r="F106" s="96">
        <f>'VELOCIDAD TANGENCIAL'!J$49*A106</f>
        <v>0.60104076400856532</v>
      </c>
      <c r="G106" s="96">
        <f t="shared" si="6"/>
        <v>2.6224869693044139</v>
      </c>
      <c r="H106" s="96">
        <f>'VELOCIDAD TANGENCIAL'!J$94 *A106</f>
        <v>0.85</v>
      </c>
      <c r="I106" s="230">
        <f t="shared" si="4"/>
        <v>3.7086886185346075</v>
      </c>
    </row>
    <row r="107" spans="1:9">
      <c r="A107" s="229">
        <v>103</v>
      </c>
      <c r="B107" s="96">
        <f>'VELOCIDAD TANGENCIAL'!J$5*A107</f>
        <v>1.497998219200168E-2</v>
      </c>
      <c r="C107" s="97">
        <f t="shared" si="7"/>
        <v>6.536250204052102E-2</v>
      </c>
      <c r="D107" s="96">
        <f>'VELOCIDAD TANGENCIAL'!J$6*A107</f>
        <v>2.9955401336313331E-2</v>
      </c>
      <c r="E107" s="97">
        <f t="shared" si="5"/>
        <v>0.13070508956421462</v>
      </c>
      <c r="F107" s="96">
        <f>'VELOCIDAD TANGENCIAL'!J$49*A107</f>
        <v>0.60693332051845317</v>
      </c>
      <c r="G107" s="96">
        <f t="shared" si="6"/>
        <v>2.648196668852</v>
      </c>
      <c r="H107" s="96">
        <f>'VELOCIDAD TANGENCIAL'!J$94 *A107</f>
        <v>0.85833333333333328</v>
      </c>
      <c r="I107" s="230">
        <f t="shared" si="4"/>
        <v>3.745045604058312</v>
      </c>
    </row>
    <row r="108" spans="1:9">
      <c r="A108" s="229">
        <v>104</v>
      </c>
      <c r="B108" s="96">
        <f>'VELOCIDAD TANGENCIAL'!J$5*A108</f>
        <v>1.5125418912312375E-2</v>
      </c>
      <c r="C108" s="97">
        <f t="shared" si="7"/>
        <v>6.5997089424299799E-2</v>
      </c>
      <c r="D108" s="96">
        <f>'VELOCIDAD TANGENCIAL'!J$6*A108</f>
        <v>3.0246230475500839E-2</v>
      </c>
      <c r="E108" s="97">
        <f t="shared" si="5"/>
        <v>0.13197407089902052</v>
      </c>
      <c r="F108" s="96">
        <f>'VELOCIDAD TANGENCIAL'!J$49*A108</f>
        <v>0.61282587702834113</v>
      </c>
      <c r="G108" s="96">
        <f t="shared" si="6"/>
        <v>2.6739063403896264</v>
      </c>
      <c r="H108" s="96">
        <f>'VELOCIDAD TANGENCIAL'!J$94 *A108</f>
        <v>0.8666666666666667</v>
      </c>
      <c r="I108" s="230">
        <f t="shared" si="4"/>
        <v>3.781402510359313</v>
      </c>
    </row>
    <row r="109" spans="1:9">
      <c r="A109" s="229">
        <v>105</v>
      </c>
      <c r="B109" s="96">
        <f>'VELOCIDAD TANGENCIAL'!J$5*A109</f>
        <v>1.5270855632623072E-2</v>
      </c>
      <c r="C109" s="97">
        <f t="shared" si="7"/>
        <v>6.6631676807597864E-2</v>
      </c>
      <c r="D109" s="96">
        <f>'VELOCIDAD TANGENCIAL'!J$6*A109</f>
        <v>3.0537059614688347E-2</v>
      </c>
      <c r="E109" s="97">
        <f t="shared" si="5"/>
        <v>0.13324305223037061</v>
      </c>
      <c r="F109" s="96">
        <f>'VELOCIDAD TANGENCIAL'!J$49*A109</f>
        <v>0.61871843353822897</v>
      </c>
      <c r="G109" s="96">
        <f t="shared" si="6"/>
        <v>2.6996159836454181</v>
      </c>
      <c r="H109" s="96">
        <f>'VELOCIDAD TANGENCIAL'!J$94 *A109</f>
        <v>0.875</v>
      </c>
      <c r="I109" s="230">
        <f t="shared" si="4"/>
        <v>3.8177593366686282</v>
      </c>
    </row>
    <row r="110" spans="1:9">
      <c r="A110" s="229">
        <v>106</v>
      </c>
      <c r="B110" s="96">
        <f>'VELOCIDAD TANGENCIAL'!J$5*A110</f>
        <v>1.5416292352933767E-2</v>
      </c>
      <c r="C110" s="97">
        <f t="shared" si="7"/>
        <v>6.7266264190577602E-2</v>
      </c>
      <c r="D110" s="96">
        <f>'VELOCIDAD TANGENCIAL'!J$6*A110</f>
        <v>3.0827888753875855E-2</v>
      </c>
      <c r="E110" s="97">
        <f t="shared" si="5"/>
        <v>0.1345120335582877</v>
      </c>
      <c r="F110" s="96">
        <f>'VELOCIDAD TANGENCIAL'!J$49*A110</f>
        <v>0.62461099004811693</v>
      </c>
      <c r="G110" s="96">
        <f t="shared" si="6"/>
        <v>2.7253255983472768</v>
      </c>
      <c r="H110" s="96">
        <f>'VELOCIDAD TANGENCIAL'!J$94 *A110</f>
        <v>0.8833333333333333</v>
      </c>
      <c r="I110" s="230">
        <f t="shared" si="4"/>
        <v>3.8541160822171108</v>
      </c>
    </row>
    <row r="111" spans="1:9">
      <c r="A111" s="229">
        <v>107</v>
      </c>
      <c r="B111" s="96">
        <f>'VELOCIDAD TANGENCIAL'!J$5*A111</f>
        <v>1.5561729073244462E-2</v>
      </c>
      <c r="C111" s="97">
        <f t="shared" si="7"/>
        <v>6.7900851573012927E-2</v>
      </c>
      <c r="D111" s="96">
        <f>'VELOCIDAD TANGENCIAL'!J$6*A111</f>
        <v>3.1118717893063363E-2</v>
      </c>
      <c r="E111" s="97">
        <f t="shared" si="5"/>
        <v>0.13578101488279457</v>
      </c>
      <c r="F111" s="96">
        <f>'VELOCIDAD TANGENCIAL'!J$49*A111</f>
        <v>0.63050354655800478</v>
      </c>
      <c r="G111" s="96">
        <f t="shared" si="6"/>
        <v>2.7510351842234395</v>
      </c>
      <c r="H111" s="96">
        <f>'VELOCIDAD TANGENCIAL'!J$94 *A111</f>
        <v>0.89166666666666661</v>
      </c>
      <c r="I111" s="230">
        <f t="shared" si="4"/>
        <v>3.8904727462356146</v>
      </c>
    </row>
    <row r="112" spans="1:9">
      <c r="A112" s="229">
        <v>108</v>
      </c>
      <c r="B112" s="96">
        <f>'VELOCIDAD TANGENCIAL'!J$5*A112</f>
        <v>1.5707165793555158E-2</v>
      </c>
      <c r="C112" s="97">
        <f t="shared" si="7"/>
        <v>6.853543895512175E-2</v>
      </c>
      <c r="D112" s="96">
        <f>'VELOCIDAD TANGENCIAL'!J$6*A112</f>
        <v>3.1409547032250872E-2</v>
      </c>
      <c r="E112" s="97">
        <f t="shared" si="5"/>
        <v>0.13704999620374755</v>
      </c>
      <c r="F112" s="96">
        <f>'VELOCIDAD TANGENCIAL'!J$49*A112</f>
        <v>0.63639610306789263</v>
      </c>
      <c r="G112" s="96">
        <f t="shared" si="6"/>
        <v>2.7767447410019761</v>
      </c>
      <c r="H112" s="96">
        <f>'VELOCIDAD TANGENCIAL'!J$94 *A112</f>
        <v>0.9</v>
      </c>
      <c r="I112" s="230">
        <f t="shared" si="4"/>
        <v>3.9268293279552173</v>
      </c>
    </row>
    <row r="113" spans="1:9">
      <c r="A113" s="229">
        <v>109</v>
      </c>
      <c r="B113" s="96">
        <f>'VELOCIDAD TANGENCIAL'!J$5*A113</f>
        <v>1.5852602513865856E-2</v>
      </c>
      <c r="C113" s="97">
        <f t="shared" si="7"/>
        <v>6.9170026336677987E-2</v>
      </c>
      <c r="D113" s="96">
        <f>'VELOCIDAD TANGENCIAL'!J$6*A113</f>
        <v>3.170037617143838E-2</v>
      </c>
      <c r="E113" s="97">
        <f t="shared" si="5"/>
        <v>0.13831897752122493</v>
      </c>
      <c r="F113" s="96">
        <f>'VELOCIDAD TANGENCIAL'!J$49*A113</f>
        <v>0.64228865957778059</v>
      </c>
      <c r="G113" s="96">
        <f t="shared" si="6"/>
        <v>2.8024542684108451</v>
      </c>
      <c r="H113" s="96">
        <f>'VELOCIDAD TANGENCIAL'!J$94 *A113</f>
        <v>0.90833333333333333</v>
      </c>
      <c r="I113" s="230">
        <f t="shared" si="4"/>
        <v>3.9631858266066113</v>
      </c>
    </row>
    <row r="114" spans="1:9">
      <c r="A114" s="229">
        <v>110</v>
      </c>
      <c r="B114" s="96">
        <f>'VELOCIDAD TANGENCIAL'!J$5*A114</f>
        <v>1.5998039234176552E-2</v>
      </c>
      <c r="C114" s="97">
        <f t="shared" si="7"/>
        <v>6.9804613717899561E-2</v>
      </c>
      <c r="D114" s="96">
        <f>'VELOCIDAD TANGENCIAL'!J$6*A114</f>
        <v>3.1991205310625888E-2</v>
      </c>
      <c r="E114" s="97">
        <f t="shared" si="5"/>
        <v>0.13958795883508301</v>
      </c>
      <c r="F114" s="96">
        <f>'VELOCIDAD TANGENCIAL'!J$49*A114</f>
        <v>0.64818121608766843</v>
      </c>
      <c r="G114" s="96">
        <f t="shared" si="6"/>
        <v>2.8281637661781729</v>
      </c>
      <c r="H114" s="96">
        <f>'VELOCIDAD TANGENCIAL'!J$94 *A114</f>
        <v>0.91666666666666663</v>
      </c>
      <c r="I114" s="230">
        <f t="shared" si="4"/>
        <v>3.9995422414208774</v>
      </c>
    </row>
    <row r="115" spans="1:9">
      <c r="A115" s="229">
        <v>111</v>
      </c>
      <c r="B115" s="96">
        <f>'VELOCIDAD TANGENCIAL'!J$5*A115</f>
        <v>1.6143475954487247E-2</v>
      </c>
      <c r="C115" s="97">
        <f t="shared" si="7"/>
        <v>7.0439201098615845E-2</v>
      </c>
      <c r="D115" s="96">
        <f>'VELOCIDAD TANGENCIAL'!J$6*A115</f>
        <v>3.2282034449813396E-2</v>
      </c>
      <c r="E115" s="97">
        <f t="shared" si="5"/>
        <v>0.14085694014534461</v>
      </c>
      <c r="F115" s="96">
        <f>'VELOCIDAD TANGENCIAL'!J$49*A115</f>
        <v>0.65407377259755639</v>
      </c>
      <c r="G115" s="96">
        <f t="shared" si="6"/>
        <v>2.8538732340320307</v>
      </c>
      <c r="H115" s="96">
        <f>'VELOCIDAD TANGENCIAL'!J$94 *A115</f>
        <v>0.92499999999999993</v>
      </c>
      <c r="I115" s="230">
        <f t="shared" si="4"/>
        <v>4.0358985716288212</v>
      </c>
    </row>
    <row r="116" spans="1:9">
      <c r="A116" s="229">
        <v>112</v>
      </c>
      <c r="B116" s="96">
        <f>'VELOCIDAD TANGENCIAL'!J$5*A116</f>
        <v>1.6288912674797942E-2</v>
      </c>
      <c r="C116" s="97">
        <f t="shared" si="7"/>
        <v>7.1073788478878283E-2</v>
      </c>
      <c r="D116" s="96">
        <f>'VELOCIDAD TANGENCIAL'!J$6*A116</f>
        <v>3.2572863589000904E-2</v>
      </c>
      <c r="E116" s="97">
        <f t="shared" si="5"/>
        <v>0.142125921451977</v>
      </c>
      <c r="F116" s="96">
        <f>'VELOCIDAD TANGENCIAL'!J$49*A116</f>
        <v>0.65996632910744424</v>
      </c>
      <c r="G116" s="96">
        <f t="shared" si="6"/>
        <v>2.8795826717004886</v>
      </c>
      <c r="H116" s="96">
        <f>'VELOCIDAD TANGENCIAL'!J$94 *A116</f>
        <v>0.93333333333333335</v>
      </c>
      <c r="I116" s="230">
        <f t="shared" si="4"/>
        <v>4.0722548164614727</v>
      </c>
    </row>
    <row r="117" spans="1:9">
      <c r="A117" s="229">
        <v>113</v>
      </c>
      <c r="B117" s="96">
        <f>'VELOCIDAD TANGENCIAL'!J$5*A117</f>
        <v>1.6434349395108638E-2</v>
      </c>
      <c r="C117" s="97">
        <f t="shared" si="7"/>
        <v>7.1708375858682782E-2</v>
      </c>
      <c r="D117" s="96">
        <f>'VELOCIDAD TANGENCIAL'!J$6*A117</f>
        <v>3.2863692728188412E-2</v>
      </c>
      <c r="E117" s="97">
        <f t="shared" si="5"/>
        <v>0.14339490275494754</v>
      </c>
      <c r="F117" s="96">
        <f>'VELOCIDAD TANGENCIAL'!J$49*A117</f>
        <v>0.6658588856173322</v>
      </c>
      <c r="G117" s="96">
        <f t="shared" si="6"/>
        <v>2.9052920789116188</v>
      </c>
      <c r="H117" s="96">
        <f>'VELOCIDAD TANGENCIAL'!J$94 *A117</f>
        <v>0.94166666666666665</v>
      </c>
      <c r="I117" s="230">
        <f t="shared" si="4"/>
        <v>4.1086109751496416</v>
      </c>
    </row>
    <row r="118" spans="1:9">
      <c r="A118" s="229">
        <v>114</v>
      </c>
      <c r="B118" s="96">
        <f>'VELOCIDAD TANGENCIAL'!J$5*A118</f>
        <v>1.6579786115419333E-2</v>
      </c>
      <c r="C118" s="97">
        <f t="shared" si="7"/>
        <v>7.2342963237969737E-2</v>
      </c>
      <c r="D118" s="96">
        <f>'VELOCIDAD TANGENCIAL'!J$6*A118</f>
        <v>3.315452186737592E-2</v>
      </c>
      <c r="E118" s="97">
        <f t="shared" si="5"/>
        <v>0.14466388405427902</v>
      </c>
      <c r="F118" s="96">
        <f>'VELOCIDAD TANGENCIAL'!J$49*A118</f>
        <v>0.67175144212722004</v>
      </c>
      <c r="G118" s="96">
        <f t="shared" si="6"/>
        <v>2.9310014553934929</v>
      </c>
      <c r="H118" s="96">
        <f>'VELOCIDAD TANGENCIAL'!J$94 *A118</f>
        <v>0.95</v>
      </c>
      <c r="I118" s="230">
        <f t="shared" si="4"/>
        <v>4.1449670469244166</v>
      </c>
    </row>
    <row r="119" spans="1:9">
      <c r="A119" s="229">
        <v>115</v>
      </c>
      <c r="B119" s="96">
        <f>'VELOCIDAD TANGENCIAL'!J$5*A119</f>
        <v>1.6725222835730032E-2</v>
      </c>
      <c r="C119" s="97">
        <f t="shared" si="7"/>
        <v>7.2977550616901588E-2</v>
      </c>
      <c r="D119" s="96">
        <f>'VELOCIDAD TANGENCIAL'!J$6*A119</f>
        <v>3.3445351006563429E-2</v>
      </c>
      <c r="E119" s="97">
        <f t="shared" si="5"/>
        <v>0.14593286534982769</v>
      </c>
      <c r="F119" s="96">
        <f>'VELOCIDAD TANGENCIAL'!J$49*A119</f>
        <v>0.67764399863710789</v>
      </c>
      <c r="G119" s="96">
        <f t="shared" si="6"/>
        <v>2.9567108008742387</v>
      </c>
      <c r="H119" s="96">
        <f>'VELOCIDAD TANGENCIAL'!J$94 *A119</f>
        <v>0.95833333333333337</v>
      </c>
      <c r="I119" s="230">
        <f t="shared" si="4"/>
        <v>4.1813230310165004</v>
      </c>
    </row>
    <row r="120" spans="1:9">
      <c r="A120" s="229">
        <v>116</v>
      </c>
      <c r="B120" s="96">
        <f>'VELOCIDAD TANGENCIAL'!J$5*A120</f>
        <v>1.6870659556040727E-2</v>
      </c>
      <c r="C120" s="97">
        <f t="shared" si="7"/>
        <v>7.3612137995252194E-2</v>
      </c>
      <c r="D120" s="96">
        <f>'VELOCIDAD TANGENCIAL'!J$6*A120</f>
        <v>3.3736180145750937E-2</v>
      </c>
      <c r="E120" s="97">
        <f t="shared" si="5"/>
        <v>0.14720184664167194</v>
      </c>
      <c r="F120" s="96">
        <f>'VELOCIDAD TANGENCIAL'!J$49*A120</f>
        <v>0.68353655514699585</v>
      </c>
      <c r="G120" s="96">
        <f t="shared" si="6"/>
        <v>2.9824201150818173</v>
      </c>
      <c r="H120" s="96">
        <f>'VELOCIDAD TANGENCIAL'!J$94 *A120</f>
        <v>0.96666666666666667</v>
      </c>
      <c r="I120" s="230">
        <f t="shared" si="4"/>
        <v>4.2176789266569834</v>
      </c>
    </row>
    <row r="121" spans="1:9">
      <c r="A121" s="229">
        <v>117</v>
      </c>
      <c r="B121" s="96">
        <f>'VELOCIDAD TANGENCIAL'!J$5*A121</f>
        <v>1.7016096276351422E-2</v>
      </c>
      <c r="C121" s="97">
        <f t="shared" si="7"/>
        <v>7.424672537323955E-2</v>
      </c>
      <c r="D121" s="96">
        <f>'VELOCIDAD TANGENCIAL'!J$6*A121</f>
        <v>3.4027009284938445E-2</v>
      </c>
      <c r="E121" s="97">
        <f t="shared" si="5"/>
        <v>0.14847082792966801</v>
      </c>
      <c r="F121" s="96">
        <f>'VELOCIDAD TANGENCIAL'!J$49*A121</f>
        <v>0.6894291116568837</v>
      </c>
      <c r="G121" s="96">
        <f t="shared" si="6"/>
        <v>3.0081293977443009</v>
      </c>
      <c r="H121" s="96">
        <f>'VELOCIDAD TANGENCIAL'!J$94 *A121</f>
        <v>0.97499999999999998</v>
      </c>
      <c r="I121" s="230">
        <f t="shared" si="4"/>
        <v>4.2540347330766846</v>
      </c>
    </row>
    <row r="122" spans="1:9">
      <c r="A122" s="229">
        <v>118</v>
      </c>
      <c r="B122" s="96">
        <f>'VELOCIDAD TANGENCIAL'!J$5*A122</f>
        <v>1.7161532996662118E-2</v>
      </c>
      <c r="C122" s="97">
        <f t="shared" si="7"/>
        <v>7.4881312750692985E-2</v>
      </c>
      <c r="D122" s="96">
        <f>'VELOCIDAD TANGENCIAL'!J$6*A122</f>
        <v>3.4317838424125953E-2</v>
      </c>
      <c r="E122" s="97">
        <f t="shared" si="5"/>
        <v>0.14973980921389424</v>
      </c>
      <c r="F122" s="96">
        <f>'VELOCIDAD TANGENCIAL'!J$49*A122</f>
        <v>0.69532166816677166</v>
      </c>
      <c r="G122" s="96">
        <f t="shared" si="6"/>
        <v>3.0338386485899305</v>
      </c>
      <c r="H122" s="96">
        <f>'VELOCIDAD TANGENCIAL'!J$94 *A122</f>
        <v>0.98333333333333328</v>
      </c>
      <c r="I122" s="230">
        <f t="shared" si="4"/>
        <v>4.2903904495066447</v>
      </c>
    </row>
    <row r="123" spans="1:9">
      <c r="A123" s="229">
        <v>119</v>
      </c>
      <c r="B123" s="96">
        <f>'VELOCIDAD TANGENCIAL'!J$5*A123</f>
        <v>1.7306969716972813E-2</v>
      </c>
      <c r="C123" s="97">
        <f t="shared" si="7"/>
        <v>7.551590012766396E-2</v>
      </c>
      <c r="D123" s="96">
        <f>'VELOCIDAD TANGENCIAL'!J$6*A123</f>
        <v>3.4608667563313461E-2</v>
      </c>
      <c r="E123" s="97">
        <f t="shared" si="5"/>
        <v>0.1510087904942069</v>
      </c>
      <c r="F123" s="96">
        <f>'VELOCIDAD TANGENCIAL'!J$49*A123</f>
        <v>0.7012142246766595</v>
      </c>
      <c r="G123" s="96">
        <f t="shared" si="6"/>
        <v>3.0595478673466121</v>
      </c>
      <c r="H123" s="96">
        <f>'VELOCIDAD TANGENCIAL'!J$94 *A123</f>
        <v>0.9916666666666667</v>
      </c>
      <c r="I123" s="230">
        <f t="shared" si="4"/>
        <v>4.3267460751777387</v>
      </c>
    </row>
    <row r="124" spans="1:9">
      <c r="A124" s="229">
        <v>120</v>
      </c>
      <c r="B124" s="96">
        <f>'VELOCIDAD TANGENCIAL'!J$5*A124</f>
        <v>1.7452406437283512E-2</v>
      </c>
      <c r="C124" s="97">
        <f t="shared" si="7"/>
        <v>7.6150487504148365E-2</v>
      </c>
      <c r="D124" s="96">
        <f>'VELOCIDAD TANGENCIAL'!J$6*A124</f>
        <v>3.4899496702500969E-2</v>
      </c>
      <c r="E124" s="97">
        <f t="shared" si="5"/>
        <v>0.15227777177068433</v>
      </c>
      <c r="F124" s="96">
        <f>'VELOCIDAD TANGENCIAL'!J$49*A124</f>
        <v>0.70710678118654746</v>
      </c>
      <c r="G124" s="96">
        <f t="shared" si="6"/>
        <v>3.0852570537424748</v>
      </c>
      <c r="H124" s="96">
        <f>'VELOCIDAD TANGENCIAL'!J$94 *A124</f>
        <v>1</v>
      </c>
      <c r="I124" s="230">
        <f t="shared" si="4"/>
        <v>4.3631016093208999</v>
      </c>
    </row>
    <row r="125" spans="1:9">
      <c r="A125" s="229">
        <v>121</v>
      </c>
      <c r="B125" s="96">
        <f>'VELOCIDAD TANGENCIAL'!J$5*A125</f>
        <v>1.7597843157594207E-2</v>
      </c>
      <c r="C125" s="97">
        <f t="shared" si="7"/>
        <v>7.6785074880142107E-2</v>
      </c>
      <c r="D125" s="96">
        <f>'VELOCIDAD TANGENCIAL'!J$6*A125</f>
        <v>3.5190325841688477E-2</v>
      </c>
      <c r="E125" s="97">
        <f t="shared" si="5"/>
        <v>0.15354675304312729</v>
      </c>
      <c r="F125" s="96">
        <f>'VELOCIDAD TANGENCIAL'!J$49*A125</f>
        <v>0.71299933769643531</v>
      </c>
      <c r="G125" s="96">
        <f t="shared" si="6"/>
        <v>3.1109662075055931</v>
      </c>
      <c r="H125" s="96">
        <f>'VELOCIDAD TANGENCIAL'!J$94 *A125</f>
        <v>1.0083333333333333</v>
      </c>
      <c r="I125" s="230">
        <f t="shared" si="4"/>
        <v>4.3994570511670643</v>
      </c>
    </row>
    <row r="126" spans="1:9">
      <c r="A126" s="229">
        <v>122</v>
      </c>
      <c r="B126" s="96">
        <f>'VELOCIDAD TANGENCIAL'!J$5*A126</f>
        <v>1.7743279877904902E-2</v>
      </c>
      <c r="C126" s="97">
        <f t="shared" si="7"/>
        <v>7.7419662255641106E-2</v>
      </c>
      <c r="D126" s="96">
        <f>'VELOCIDAD TANGENCIAL'!J$6*A126</f>
        <v>3.5481154980875985E-2</v>
      </c>
      <c r="E126" s="97">
        <f t="shared" si="5"/>
        <v>0.15481573431166964</v>
      </c>
      <c r="F126" s="96">
        <f>'VELOCIDAD TANGENCIAL'!J$49*A126</f>
        <v>0.71889189420632316</v>
      </c>
      <c r="G126" s="96">
        <f t="shared" si="6"/>
        <v>3.1366753283640416</v>
      </c>
      <c r="H126" s="96">
        <f>'VELOCIDAD TANGENCIAL'!J$94 *A126</f>
        <v>1.0166666666666666</v>
      </c>
      <c r="I126" s="230">
        <f t="shared" si="4"/>
        <v>4.435812399947114</v>
      </c>
    </row>
    <row r="127" spans="1:9">
      <c r="A127" s="229">
        <v>123</v>
      </c>
      <c r="B127" s="96">
        <f>'VELOCIDAD TANGENCIAL'!J$5*A127</f>
        <v>1.7888716598215598E-2</v>
      </c>
      <c r="C127" s="97">
        <f t="shared" si="7"/>
        <v>7.8054249630696779E-2</v>
      </c>
      <c r="D127" s="96">
        <f>'VELOCIDAD TANGENCIAL'!J$6*A127</f>
        <v>3.5771984120063494E-2</v>
      </c>
      <c r="E127" s="97">
        <f t="shared" si="5"/>
        <v>0.15608471557627868</v>
      </c>
      <c r="F127" s="96">
        <f>'VELOCIDAD TANGENCIAL'!J$49*A127</f>
        <v>0.72478445071621111</v>
      </c>
      <c r="G127" s="96">
        <f t="shared" si="6"/>
        <v>3.16238441604595</v>
      </c>
      <c r="H127" s="96">
        <f>'VELOCIDAD TANGENCIAL'!J$94 *A127</f>
        <v>1.0249999999999999</v>
      </c>
      <c r="I127" s="230">
        <f t="shared" si="4"/>
        <v>4.4721676548920994</v>
      </c>
    </row>
    <row r="128" spans="1:9">
      <c r="A128" s="229">
        <v>124</v>
      </c>
      <c r="B128" s="96">
        <f>'VELOCIDAD TANGENCIAL'!J$5*A128</f>
        <v>1.8034153318526293E-2</v>
      </c>
      <c r="C128" s="97">
        <f t="shared" si="7"/>
        <v>7.8688837005138526E-2</v>
      </c>
      <c r="D128" s="96">
        <f>'VELOCIDAD TANGENCIAL'!J$6*A128</f>
        <v>3.6062813259251002E-2</v>
      </c>
      <c r="E128" s="97">
        <f t="shared" si="5"/>
        <v>0.15735369683681064</v>
      </c>
      <c r="F128" s="96">
        <f>'VELOCIDAD TANGENCIAL'!J$49*A128</f>
        <v>0.73067700722609896</v>
      </c>
      <c r="G128" s="96">
        <f t="shared" si="6"/>
        <v>3.1880934702792829</v>
      </c>
      <c r="H128" s="96">
        <f>'VELOCIDAD TANGENCIAL'!J$94 *A128</f>
        <v>1.0333333333333332</v>
      </c>
      <c r="I128" s="230">
        <f t="shared" si="4"/>
        <v>4.508522815232852</v>
      </c>
    </row>
    <row r="129" spans="1:9">
      <c r="A129" s="229">
        <v>125</v>
      </c>
      <c r="B129" s="96">
        <f>'VELOCIDAD TANGENCIAL'!J$5*A129</f>
        <v>1.8179590038836988E-2</v>
      </c>
      <c r="C129" s="97">
        <f t="shared" si="7"/>
        <v>7.932342437912876E-2</v>
      </c>
      <c r="D129" s="96">
        <f>'VELOCIDAD TANGENCIAL'!J$6*A129</f>
        <v>3.635364239843851E-2</v>
      </c>
      <c r="E129" s="97">
        <f t="shared" si="5"/>
        <v>0.15862267809334393</v>
      </c>
      <c r="F129" s="96">
        <f>'VELOCIDAD TANGENCIAL'!J$49*A129</f>
        <v>0.73656956373598692</v>
      </c>
      <c r="G129" s="96">
        <f t="shared" si="6"/>
        <v>3.2138024907921152</v>
      </c>
      <c r="H129" s="96">
        <f>'VELOCIDAD TANGENCIAL'!J$94 *A129</f>
        <v>1.0416666666666667</v>
      </c>
      <c r="I129" s="230">
        <f t="shared" si="4"/>
        <v>4.5448778802004792</v>
      </c>
    </row>
    <row r="130" spans="1:9">
      <c r="A130" s="229">
        <v>126</v>
      </c>
      <c r="B130" s="96">
        <f>'VELOCIDAD TANGENCIAL'!J$5*A130</f>
        <v>1.8325026759147687E-2</v>
      </c>
      <c r="C130" s="97">
        <f t="shared" si="7"/>
        <v>7.9958011752607902E-2</v>
      </c>
      <c r="D130" s="96">
        <f>'VELOCIDAD TANGENCIAL'!J$6*A130</f>
        <v>3.6644471537626018E-2</v>
      </c>
      <c r="E130" s="97">
        <f t="shared" si="5"/>
        <v>0.15989165934573477</v>
      </c>
      <c r="F130" s="96">
        <f>'VELOCIDAD TANGENCIAL'!J$49*A130</f>
        <v>0.74246212024587477</v>
      </c>
      <c r="G130" s="96">
        <f t="shared" si="6"/>
        <v>3.2395114773126901</v>
      </c>
      <c r="H130" s="96">
        <f>'VELOCIDAD TANGENCIAL'!J$94 *A130</f>
        <v>1.05</v>
      </c>
      <c r="I130" s="230">
        <f t="shared" si="4"/>
        <v>4.5812328490257066</v>
      </c>
    </row>
    <row r="131" spans="1:9">
      <c r="A131" s="229">
        <v>127</v>
      </c>
      <c r="B131" s="96">
        <f>'VELOCIDAD TANGENCIAL'!J$5*A131</f>
        <v>1.8470463479458382E-2</v>
      </c>
      <c r="C131" s="97">
        <f t="shared" si="7"/>
        <v>8.0592599125571873E-2</v>
      </c>
      <c r="D131" s="96">
        <f>'VELOCIDAD TANGENCIAL'!J$6*A131</f>
        <v>3.6935300676813526E-2</v>
      </c>
      <c r="E131" s="97">
        <f t="shared" si="5"/>
        <v>0.16116064059406149</v>
      </c>
      <c r="F131" s="96">
        <f>'VELOCIDAD TANGENCIAL'!J$49*A131</f>
        <v>0.74835467675576273</v>
      </c>
      <c r="G131" s="96">
        <f t="shared" si="6"/>
        <v>3.2652204295689171</v>
      </c>
      <c r="H131" s="96">
        <f>'VELOCIDAD TANGENCIAL'!J$94 *A131</f>
        <v>1.0583333333333333</v>
      </c>
      <c r="I131" s="230">
        <f t="shared" si="4"/>
        <v>4.617587720939647</v>
      </c>
    </row>
    <row r="132" spans="1:9">
      <c r="A132" s="229">
        <v>128</v>
      </c>
      <c r="B132" s="96">
        <f>'VELOCIDAD TANGENCIAL'!J$5*A132</f>
        <v>1.8615900199769077E-2</v>
      </c>
      <c r="C132" s="97">
        <f t="shared" si="7"/>
        <v>8.1227186498016551E-2</v>
      </c>
      <c r="D132" s="96">
        <f>'VELOCIDAD TANGENCIAL'!J$6*A132</f>
        <v>3.7226129816001034E-2</v>
      </c>
      <c r="E132" s="97">
        <f t="shared" si="5"/>
        <v>0.16242962183818044</v>
      </c>
      <c r="F132" s="96">
        <f>'VELOCIDAD TANGENCIAL'!J$49*A132</f>
        <v>0.75424723326565057</v>
      </c>
      <c r="G132" s="96">
        <f t="shared" si="6"/>
        <v>3.2909293472888721</v>
      </c>
      <c r="H132" s="96">
        <f>'VELOCIDAD TANGENCIAL'!J$94 *A132</f>
        <v>1.0666666666666667</v>
      </c>
      <c r="I132" s="230">
        <f t="shared" si="4"/>
        <v>4.6539424951731387</v>
      </c>
    </row>
    <row r="133" spans="1:9">
      <c r="A133" s="229">
        <v>129</v>
      </c>
      <c r="B133" s="96">
        <f>'VELOCIDAD TANGENCIAL'!J$5*A133</f>
        <v>1.8761336920079773E-2</v>
      </c>
      <c r="C133" s="97">
        <f t="shared" si="7"/>
        <v>8.1861773869937871E-2</v>
      </c>
      <c r="D133" s="96">
        <f>'VELOCIDAD TANGENCIAL'!J$6*A133</f>
        <v>3.7516958955188542E-2</v>
      </c>
      <c r="E133" s="97">
        <f t="shared" si="5"/>
        <v>0.16369860307816986</v>
      </c>
      <c r="F133" s="96">
        <f>'VELOCIDAD TANGENCIAL'!J$49*A133</f>
        <v>0.76013978977553842</v>
      </c>
      <c r="G133" s="96">
        <f t="shared" si="6"/>
        <v>3.3166382302007995</v>
      </c>
      <c r="H133" s="96">
        <f>'VELOCIDAD TANGENCIAL'!J$94 *A133</f>
        <v>1.075</v>
      </c>
      <c r="I133" s="230">
        <f t="shared" ref="I133:I196" si="8">(250*COS(RADIANS(90-H133)))</f>
        <v>4.6902971709572459</v>
      </c>
    </row>
    <row r="134" spans="1:9">
      <c r="A134" s="229">
        <v>130</v>
      </c>
      <c r="B134" s="96">
        <f>'VELOCIDAD TANGENCIAL'!J$5*A134</f>
        <v>1.8906773640390468E-2</v>
      </c>
      <c r="C134" s="97">
        <f t="shared" si="7"/>
        <v>8.2496361241387234E-2</v>
      </c>
      <c r="D134" s="96">
        <f>'VELOCIDAD TANGENCIAL'!J$6*A134</f>
        <v>3.7807788094376051E-2</v>
      </c>
      <c r="E134" s="97">
        <f t="shared" ref="E134:E197" si="9">(250*COS(RADIANS(90-D134)))</f>
        <v>0.16496758431383057</v>
      </c>
      <c r="F134" s="96">
        <f>'VELOCIDAD TANGENCIAL'!J$49*A134</f>
        <v>0.76603234628542638</v>
      </c>
      <c r="G134" s="96">
        <f t="shared" ref="G134:G197" si="10">(250*COS(RADIANS(90-F134)))</f>
        <v>3.3423470780326094</v>
      </c>
      <c r="H134" s="96">
        <f>'VELOCIDAD TANGENCIAL'!J$94 *A134</f>
        <v>1.0833333333333333</v>
      </c>
      <c r="I134" s="230">
        <f t="shared" si="8"/>
        <v>4.7266517475228094</v>
      </c>
    </row>
    <row r="135" spans="1:9">
      <c r="A135" s="229">
        <v>131</v>
      </c>
      <c r="B135" s="96">
        <f>'VELOCIDAD TANGENCIAL'!J$5*A135</f>
        <v>1.9052210360701167E-2</v>
      </c>
      <c r="C135" s="97">
        <f t="shared" ref="C135:C198" si="11">(250*COS(RADIANS(90-B135)))</f>
        <v>8.3130948612194042E-2</v>
      </c>
      <c r="D135" s="96">
        <f>'VELOCIDAD TANGENCIAL'!J$6*A135</f>
        <v>3.8098617233563559E-2</v>
      </c>
      <c r="E135" s="97">
        <f t="shared" si="9"/>
        <v>0.16623656554529639</v>
      </c>
      <c r="F135" s="96">
        <f>'VELOCIDAD TANGENCIAL'!J$49*A135</f>
        <v>0.77192490279531423</v>
      </c>
      <c r="G135" s="96">
        <f t="shared" si="10"/>
        <v>3.3680558905124904</v>
      </c>
      <c r="H135" s="96">
        <f>'VELOCIDAD TANGENCIAL'!J$94 *A135</f>
        <v>1.0916666666666666</v>
      </c>
      <c r="I135" s="230">
        <f t="shared" si="8"/>
        <v>4.7630062241009528</v>
      </c>
    </row>
    <row r="136" spans="1:9">
      <c r="A136" s="229">
        <v>132</v>
      </c>
      <c r="B136" s="96">
        <f>'VELOCIDAD TANGENCIAL'!J$5*A136</f>
        <v>1.9197647081011862E-2</v>
      </c>
      <c r="C136" s="97">
        <f t="shared" si="11"/>
        <v>8.3765535982576245E-2</v>
      </c>
      <c r="D136" s="96">
        <f>'VELOCIDAD TANGENCIAL'!J$6*A136</f>
        <v>3.8389446372751067E-2</v>
      </c>
      <c r="E136" s="97">
        <f t="shared" si="9"/>
        <v>0.16750554677253465</v>
      </c>
      <c r="F136" s="96">
        <f>'VELOCIDAD TANGENCIAL'!J$49*A136</f>
        <v>0.77781745930520219</v>
      </c>
      <c r="G136" s="96">
        <f t="shared" si="10"/>
        <v>3.3937646673683548</v>
      </c>
      <c r="H136" s="96">
        <f>'VELOCIDAD TANGENCIAL'!J$94 *A136</f>
        <v>1.1000000000000001</v>
      </c>
      <c r="I136" s="230">
        <f t="shared" si="8"/>
        <v>4.7993605999224105</v>
      </c>
    </row>
    <row r="137" spans="1:9">
      <c r="A137" s="229">
        <v>133</v>
      </c>
      <c r="B137" s="96">
        <f>'VELOCIDAD TANGENCIAL'!J$5*A137</f>
        <v>1.9343083801322557E-2</v>
      </c>
      <c r="C137" s="97">
        <f t="shared" si="11"/>
        <v>8.4400123352307704E-2</v>
      </c>
      <c r="D137" s="96">
        <f>'VELOCIDAD TANGENCIAL'!J$6*A137</f>
        <v>3.8680275511938575E-2</v>
      </c>
      <c r="E137" s="97">
        <f t="shared" si="9"/>
        <v>0.16877452799540157</v>
      </c>
      <c r="F137" s="96">
        <f>'VELOCIDAD TANGENCIAL'!J$49*A137</f>
        <v>0.78371001581509003</v>
      </c>
      <c r="G137" s="96">
        <f t="shared" si="10"/>
        <v>3.419473408328447</v>
      </c>
      <c r="H137" s="96">
        <f>'VELOCIDAD TANGENCIAL'!J$94 *A137</f>
        <v>1.1083333333333334</v>
      </c>
      <c r="I137" s="230">
        <f t="shared" si="8"/>
        <v>4.8357148742183105</v>
      </c>
    </row>
    <row r="138" spans="1:9">
      <c r="A138" s="229">
        <v>134</v>
      </c>
      <c r="B138" s="96">
        <f>'VELOCIDAD TANGENCIAL'!J$5*A138</f>
        <v>1.9488520521633253E-2</v>
      </c>
      <c r="C138" s="97">
        <f t="shared" si="11"/>
        <v>8.5034710721606371E-2</v>
      </c>
      <c r="D138" s="96">
        <f>'VELOCIDAD TANGENCIAL'!J$6*A138</f>
        <v>3.8971104651126083E-2</v>
      </c>
      <c r="E138" s="97">
        <f t="shared" si="9"/>
        <v>0.17004350921397557</v>
      </c>
      <c r="F138" s="96">
        <f>'VELOCIDAD TANGENCIAL'!J$49*A138</f>
        <v>0.78960257232497799</v>
      </c>
      <c r="G138" s="96">
        <f t="shared" si="10"/>
        <v>3.445182113120846</v>
      </c>
      <c r="H138" s="96">
        <f>'VELOCIDAD TANGENCIAL'!J$94 *A138</f>
        <v>1.1166666666666667</v>
      </c>
      <c r="I138" s="230">
        <f t="shared" si="8"/>
        <v>4.8720690462195027</v>
      </c>
    </row>
    <row r="139" spans="1:9">
      <c r="A139" s="229">
        <v>135</v>
      </c>
      <c r="B139" s="96">
        <f>'VELOCIDAD TANGENCIAL'!J$5*A139</f>
        <v>1.9633957241943948E-2</v>
      </c>
      <c r="C139" s="97">
        <f t="shared" si="11"/>
        <v>8.5669298090301632E-2</v>
      </c>
      <c r="D139" s="96">
        <f>'VELOCIDAD TANGENCIAL'!J$6*A139</f>
        <v>3.9261933790313591E-2</v>
      </c>
      <c r="E139" s="97">
        <f t="shared" si="9"/>
        <v>0.17131249042811289</v>
      </c>
      <c r="F139" s="96">
        <f>'VELOCIDAD TANGENCIAL'!J$49*A139</f>
        <v>0.79549512883486584</v>
      </c>
      <c r="G139" s="96">
        <f t="shared" si="10"/>
        <v>3.4708907814735195</v>
      </c>
      <c r="H139" s="96">
        <f>'VELOCIDAD TANGENCIAL'!J$94 *A139</f>
        <v>1.125</v>
      </c>
      <c r="I139" s="230">
        <f t="shared" si="8"/>
        <v>4.9084231151570634</v>
      </c>
    </row>
    <row r="140" spans="1:9">
      <c r="A140" s="229">
        <v>136</v>
      </c>
      <c r="B140" s="96">
        <f>'VELOCIDAD TANGENCIAL'!J$5*A140</f>
        <v>1.9779393962254643E-2</v>
      </c>
      <c r="C140" s="97">
        <f t="shared" si="11"/>
        <v>8.6303885458389407E-2</v>
      </c>
      <c r="D140" s="96">
        <f>'VELOCIDAD TANGENCIAL'!J$6*A140</f>
        <v>3.9552762929501099E-2</v>
      </c>
      <c r="E140" s="97">
        <f t="shared" si="9"/>
        <v>0.17258147163789181</v>
      </c>
      <c r="F140" s="96">
        <f>'VELOCIDAD TANGENCIAL'!J$49*A140</f>
        <v>0.80138768534475369</v>
      </c>
      <c r="G140" s="96">
        <f t="shared" si="10"/>
        <v>3.4965994131145477</v>
      </c>
      <c r="H140" s="96">
        <f>'VELOCIDAD TANGENCIAL'!J$94 *A140</f>
        <v>1.1333333333333333</v>
      </c>
      <c r="I140" s="230">
        <f t="shared" si="8"/>
        <v>4.9447770802619573</v>
      </c>
    </row>
    <row r="141" spans="1:9">
      <c r="A141" s="229">
        <v>137</v>
      </c>
      <c r="B141" s="96">
        <f>'VELOCIDAD TANGENCIAL'!J$5*A141</f>
        <v>1.9924830682565342E-2</v>
      </c>
      <c r="C141" s="97">
        <f t="shared" si="11"/>
        <v>8.693847282603212E-2</v>
      </c>
      <c r="D141" s="96">
        <f>'VELOCIDAD TANGENCIAL'!J$6*A141</f>
        <v>3.9843592068688607E-2</v>
      </c>
      <c r="E141" s="97">
        <f t="shared" si="9"/>
        <v>0.17385045284316869</v>
      </c>
      <c r="F141" s="96">
        <f>'VELOCIDAD TANGENCIAL'!J$49*A141</f>
        <v>0.80728024185464164</v>
      </c>
      <c r="G141" s="96">
        <f t="shared" si="10"/>
        <v>3.5223080077721765</v>
      </c>
      <c r="H141" s="96">
        <f>'VELOCIDAD TANGENCIAL'!J$94 *A141</f>
        <v>1.1416666666666666</v>
      </c>
      <c r="I141" s="230">
        <f t="shared" si="8"/>
        <v>4.9811309407649897</v>
      </c>
    </row>
    <row r="142" spans="1:9">
      <c r="A142" s="229">
        <v>138</v>
      </c>
      <c r="B142" s="96">
        <f>'VELOCIDAD TANGENCIAL'!J$5*A142</f>
        <v>2.0070267402876037E-2</v>
      </c>
      <c r="C142" s="97">
        <f t="shared" si="11"/>
        <v>8.7573060193003649E-2</v>
      </c>
      <c r="D142" s="96">
        <f>'VELOCIDAD TANGENCIAL'!J$6*A142</f>
        <v>4.0134421207876116E-2</v>
      </c>
      <c r="E142" s="97">
        <f t="shared" si="9"/>
        <v>0.17511943404402178</v>
      </c>
      <c r="F142" s="96">
        <f>'VELOCIDAD TANGENCIAL'!J$49*A142</f>
        <v>0.81317279836452949</v>
      </c>
      <c r="G142" s="96">
        <f t="shared" si="10"/>
        <v>3.5480165651743203</v>
      </c>
      <c r="H142" s="96">
        <f>'VELOCIDAD TANGENCIAL'!J$94 *A142</f>
        <v>1.1499999999999999</v>
      </c>
      <c r="I142" s="230">
        <f t="shared" si="8"/>
        <v>5.0174846958972958</v>
      </c>
    </row>
    <row r="143" spans="1:9">
      <c r="A143" s="229">
        <v>139</v>
      </c>
      <c r="B143" s="96">
        <f>'VELOCIDAD TANGENCIAL'!J$5*A143</f>
        <v>2.0215704123186733E-2</v>
      </c>
      <c r="C143" s="97">
        <f t="shared" si="11"/>
        <v>8.8207647559521943E-2</v>
      </c>
      <c r="D143" s="96">
        <f>'VELOCIDAD TANGENCIAL'!J$6*A143</f>
        <v>4.0425250347063624E-2</v>
      </c>
      <c r="E143" s="97">
        <f t="shared" si="9"/>
        <v>0.17638841524030746</v>
      </c>
      <c r="F143" s="96">
        <f>'VELOCIDAD TANGENCIAL'!J$49*A143</f>
        <v>0.81906535487441745</v>
      </c>
      <c r="G143" s="96">
        <f t="shared" si="10"/>
        <v>3.5737250850491153</v>
      </c>
      <c r="H143" s="96">
        <f>'VELOCIDAD TANGENCIAL'!J$94 *A143</f>
        <v>1.1583333333333332</v>
      </c>
      <c r="I143" s="230">
        <f t="shared" si="8"/>
        <v>5.053838344889737</v>
      </c>
    </row>
    <row r="144" spans="1:9">
      <c r="A144" s="229">
        <v>140</v>
      </c>
      <c r="B144" s="96">
        <f>'VELOCIDAD TANGENCIAL'!J$5*A144</f>
        <v>2.0361140843497428E-2</v>
      </c>
      <c r="C144" s="97">
        <f t="shared" si="11"/>
        <v>8.8842234925360891E-2</v>
      </c>
      <c r="D144" s="96">
        <f>'VELOCIDAD TANGENCIAL'!J$6*A144</f>
        <v>4.0716079486251132E-2</v>
      </c>
      <c r="E144" s="97">
        <f t="shared" si="9"/>
        <v>0.17765739643199294</v>
      </c>
      <c r="F144" s="96">
        <f>'VELOCIDAD TANGENCIAL'!J$49*A144</f>
        <v>0.8249579113843053</v>
      </c>
      <c r="G144" s="96">
        <f t="shared" si="10"/>
        <v>3.5994335671246422</v>
      </c>
      <c r="H144" s="96">
        <f>'VELOCIDAD TANGENCIAL'!J$94 *A144</f>
        <v>1.1666666666666667</v>
      </c>
      <c r="I144" s="230">
        <f t="shared" si="8"/>
        <v>5.0901918869734022</v>
      </c>
    </row>
    <row r="145" spans="1:9">
      <c r="A145" s="229">
        <v>141</v>
      </c>
      <c r="B145" s="96">
        <f>'VELOCIDAD TANGENCIAL'!J$5*A145</f>
        <v>2.0506577563808123E-2</v>
      </c>
      <c r="C145" s="97">
        <f t="shared" si="11"/>
        <v>8.9476822290738417E-2</v>
      </c>
      <c r="D145" s="96">
        <f>'VELOCIDAD TANGENCIAL'!J$6*A145</f>
        <v>4.100690862543864E-2</v>
      </c>
      <c r="E145" s="97">
        <f t="shared" si="9"/>
        <v>0.17892637761921207</v>
      </c>
      <c r="F145" s="96">
        <f>'VELOCIDAD TANGENCIAL'!J$49*A145</f>
        <v>0.83085046789419326</v>
      </c>
      <c r="G145" s="96">
        <f t="shared" si="10"/>
        <v>3.6251420111289834</v>
      </c>
      <c r="H145" s="96">
        <f>'VELOCIDAD TANGENCIAL'!J$94 *A145</f>
        <v>1.175</v>
      </c>
      <c r="I145" s="230">
        <f t="shared" si="8"/>
        <v>5.1265453213791554</v>
      </c>
    </row>
    <row r="146" spans="1:9">
      <c r="A146" s="229">
        <v>142</v>
      </c>
      <c r="B146" s="96">
        <f>'VELOCIDAD TANGENCIAL'!J$5*A146</f>
        <v>2.0652014284118822E-2</v>
      </c>
      <c r="C146" s="97">
        <f t="shared" si="11"/>
        <v>9.0111409655483907E-2</v>
      </c>
      <c r="D146" s="96">
        <f>'VELOCIDAD TANGENCIAL'!J$6*A146</f>
        <v>4.1297737764626148E-2</v>
      </c>
      <c r="E146" s="97">
        <f t="shared" si="9"/>
        <v>0.18019535880176568</v>
      </c>
      <c r="F146" s="96">
        <f>'VELOCIDAD TANGENCIAL'!J$49*A146</f>
        <v>0.8367430244040811</v>
      </c>
      <c r="G146" s="96">
        <f t="shared" si="10"/>
        <v>3.6508504167902749</v>
      </c>
      <c r="H146" s="96">
        <f>'VELOCIDAD TANGENCIAL'!J$94 *A146</f>
        <v>1.1833333333333333</v>
      </c>
      <c r="I146" s="230">
        <f t="shared" si="8"/>
        <v>5.1628986473381451</v>
      </c>
    </row>
    <row r="147" spans="1:9">
      <c r="A147" s="229">
        <v>143</v>
      </c>
      <c r="B147" s="96">
        <f>'VELOCIDAD TANGENCIAL'!J$5*A147</f>
        <v>2.0797451004429517E-2</v>
      </c>
      <c r="C147" s="97">
        <f t="shared" si="11"/>
        <v>9.0745997019648791E-2</v>
      </c>
      <c r="D147" s="96">
        <f>'VELOCIDAD TANGENCIAL'!J$6*A147</f>
        <v>4.1588566903813656E-2</v>
      </c>
      <c r="E147" s="97">
        <f t="shared" si="9"/>
        <v>0.18146433997973205</v>
      </c>
      <c r="F147" s="96">
        <f>'VELOCIDAD TANGENCIAL'!J$49*A147</f>
        <v>0.84263558091396895</v>
      </c>
      <c r="G147" s="96">
        <f t="shared" si="10"/>
        <v>3.676558783836434</v>
      </c>
      <c r="H147" s="96">
        <f>'VELOCIDAD TANGENCIAL'!J$94 *A147</f>
        <v>1.1916666666666667</v>
      </c>
      <c r="I147" s="230">
        <f t="shared" si="8"/>
        <v>5.1992518640811305</v>
      </c>
    </row>
    <row r="148" spans="1:9">
      <c r="A148" s="229">
        <v>144</v>
      </c>
      <c r="B148" s="96">
        <f>'VELOCIDAD TANGENCIAL'!J$5*A148</f>
        <v>2.0942887724740213E-2</v>
      </c>
      <c r="C148" s="97">
        <f t="shared" si="11"/>
        <v>9.1380584383228991E-2</v>
      </c>
      <c r="D148" s="96">
        <f>'VELOCIDAD TANGENCIAL'!J$6*A148</f>
        <v>4.1879396043001164E-2</v>
      </c>
      <c r="E148" s="97">
        <f t="shared" si="9"/>
        <v>0.18273332115296748</v>
      </c>
      <c r="F148" s="96">
        <f>'VELOCIDAD TANGENCIAL'!J$49*A148</f>
        <v>0.84852813742385691</v>
      </c>
      <c r="G148" s="96">
        <f t="shared" si="10"/>
        <v>3.7022671119957646</v>
      </c>
      <c r="H148" s="96">
        <f>'VELOCIDAD TANGENCIAL'!J$94 *A148</f>
        <v>1.2</v>
      </c>
      <c r="I148" s="230">
        <f t="shared" si="8"/>
        <v>5.2356049708392627</v>
      </c>
    </row>
    <row r="149" spans="1:9">
      <c r="A149" s="229">
        <v>145</v>
      </c>
      <c r="B149" s="96">
        <f>'VELOCIDAD TANGENCIAL'!J$5*A149</f>
        <v>2.1088324445050908E-2</v>
      </c>
      <c r="C149" s="97">
        <f t="shared" si="11"/>
        <v>9.2015171746164887E-2</v>
      </c>
      <c r="D149" s="96">
        <f>'VELOCIDAD TANGENCIAL'!J$6*A149</f>
        <v>4.2170225182188673E-2</v>
      </c>
      <c r="E149" s="97">
        <f t="shared" si="9"/>
        <v>0.18400230232155029</v>
      </c>
      <c r="F149" s="96">
        <f>'VELOCIDAD TANGENCIAL'!J$49*A149</f>
        <v>0.85442069393374476</v>
      </c>
      <c r="G149" s="96">
        <f t="shared" si="10"/>
        <v>3.7279754009961841</v>
      </c>
      <c r="H149" s="96">
        <f>'VELOCIDAD TANGENCIAL'!J$94 *A149</f>
        <v>1.2083333333333333</v>
      </c>
      <c r="I149" s="230">
        <f t="shared" si="8"/>
        <v>5.2719579668434164</v>
      </c>
    </row>
    <row r="150" spans="1:9">
      <c r="A150" s="229">
        <v>146</v>
      </c>
      <c r="B150" s="96">
        <f>'VELOCIDAD TANGENCIAL'!J$5*A150</f>
        <v>2.1233761165361603E-2</v>
      </c>
      <c r="C150" s="97">
        <f t="shared" si="11"/>
        <v>9.2649759108618945E-2</v>
      </c>
      <c r="D150" s="96">
        <f>'VELOCIDAD TANGENCIAL'!J$6*A150</f>
        <v>4.2461054321376181E-2</v>
      </c>
      <c r="E150" s="97">
        <f t="shared" si="9"/>
        <v>0.18527128348533678</v>
      </c>
      <c r="F150" s="96">
        <f>'VELOCIDAD TANGENCIAL'!J$49*A150</f>
        <v>0.86031325044363272</v>
      </c>
      <c r="G150" s="96">
        <f t="shared" si="10"/>
        <v>3.7536836505658306</v>
      </c>
      <c r="H150" s="96">
        <f>'VELOCIDAD TANGENCIAL'!J$94 *A150</f>
        <v>1.2166666666666666</v>
      </c>
      <c r="I150" s="230">
        <f t="shared" si="8"/>
        <v>5.3083108513246948</v>
      </c>
    </row>
    <row r="151" spans="1:9">
      <c r="A151" s="229">
        <v>147</v>
      </c>
      <c r="B151" s="96">
        <f>'VELOCIDAD TANGENCIAL'!J$5*A151</f>
        <v>2.1379197885672298E-2</v>
      </c>
      <c r="C151" s="97">
        <f t="shared" si="11"/>
        <v>9.3284346470420512E-2</v>
      </c>
      <c r="D151" s="96">
        <f>'VELOCIDAD TANGENCIAL'!J$6*A151</f>
        <v>4.2751883460563689E-2</v>
      </c>
      <c r="E151" s="97">
        <f t="shared" si="9"/>
        <v>0.18654026464434975</v>
      </c>
      <c r="F151" s="96">
        <f>'VELOCIDAD TANGENCIAL'!J$49*A151</f>
        <v>0.86620580695352056</v>
      </c>
      <c r="G151" s="96">
        <f t="shared" si="10"/>
        <v>3.779391860432789</v>
      </c>
      <c r="H151" s="96">
        <f>'VELOCIDAD TANGENCIAL'!J$94 *A151</f>
        <v>1.2250000000000001</v>
      </c>
      <c r="I151" s="230">
        <f t="shared" si="8"/>
        <v>5.3446636235139762</v>
      </c>
    </row>
    <row r="152" spans="1:9">
      <c r="A152" s="229">
        <v>148</v>
      </c>
      <c r="B152" s="96">
        <f>'VELOCIDAD TANGENCIAL'!J$5*A152</f>
        <v>2.1524634605982997E-2</v>
      </c>
      <c r="C152" s="97">
        <f t="shared" si="11"/>
        <v>9.3918933831621032E-2</v>
      </c>
      <c r="D152" s="96">
        <f>'VELOCIDAD TANGENCIAL'!J$6*A152</f>
        <v>4.3042712599751197E-2</v>
      </c>
      <c r="E152" s="97">
        <f t="shared" si="9"/>
        <v>0.18780924579861197</v>
      </c>
      <c r="F152" s="96">
        <f>'VELOCIDAD TANGENCIAL'!J$49*A152</f>
        <v>0.87209836346340852</v>
      </c>
      <c r="G152" s="96">
        <f t="shared" si="10"/>
        <v>3.8051000303251432</v>
      </c>
      <c r="H152" s="96">
        <f>'VELOCIDAD TANGENCIAL'!J$94 *A152</f>
        <v>1.2333333333333334</v>
      </c>
      <c r="I152" s="230">
        <f t="shared" si="8"/>
        <v>5.3810162826424204</v>
      </c>
    </row>
    <row r="153" spans="1:9">
      <c r="A153" s="229">
        <v>149</v>
      </c>
      <c r="B153" s="96">
        <f>'VELOCIDAD TANGENCIAL'!J$5*A153</f>
        <v>2.1670071326293693E-2</v>
      </c>
      <c r="C153" s="97">
        <f t="shared" si="11"/>
        <v>9.4553521192216411E-2</v>
      </c>
      <c r="D153" s="96">
        <f>'VELOCIDAD TANGENCIAL'!J$6*A153</f>
        <v>4.3333541738938705E-2</v>
      </c>
      <c r="E153" s="97">
        <f t="shared" si="9"/>
        <v>0.18907822694797982</v>
      </c>
      <c r="F153" s="96">
        <f>'VELOCIDAD TANGENCIAL'!J$49*A153</f>
        <v>0.87799091997329637</v>
      </c>
      <c r="G153" s="96">
        <f t="shared" si="10"/>
        <v>3.830808159970978</v>
      </c>
      <c r="H153" s="96">
        <f>'VELOCIDAD TANGENCIAL'!J$94 *A153</f>
        <v>1.2416666666666667</v>
      </c>
      <c r="I153" s="230">
        <f t="shared" si="8"/>
        <v>5.4173688279408037</v>
      </c>
    </row>
    <row r="154" spans="1:9">
      <c r="A154" s="229">
        <v>150</v>
      </c>
      <c r="B154" s="96">
        <f>'VELOCIDAD TANGENCIAL'!J$5*A154</f>
        <v>2.1815508046604388E-2</v>
      </c>
      <c r="C154" s="97">
        <f t="shared" si="11"/>
        <v>9.5188108552202555E-2</v>
      </c>
      <c r="D154" s="96">
        <f>'VELOCIDAD TANGENCIAL'!J$6*A154</f>
        <v>4.3624370878126213E-2</v>
      </c>
      <c r="E154" s="97">
        <f t="shared" si="9"/>
        <v>0.19034720809247604</v>
      </c>
      <c r="F154" s="96">
        <f>'VELOCIDAD TANGENCIAL'!J$49*A154</f>
        <v>0.88388347648318422</v>
      </c>
      <c r="G154" s="96">
        <f t="shared" si="10"/>
        <v>3.8565162490983793</v>
      </c>
      <c r="H154" s="96">
        <f>'VELOCIDAD TANGENCIAL'!J$94 *A154</f>
        <v>1.25</v>
      </c>
      <c r="I154" s="230">
        <f t="shared" si="8"/>
        <v>5.4537212586402894</v>
      </c>
    </row>
    <row r="155" spans="1:9">
      <c r="A155" s="229">
        <v>151</v>
      </c>
      <c r="B155" s="96">
        <f>'VELOCIDAD TANGENCIAL'!J$5*A155</f>
        <v>2.1960944766915083E-2</v>
      </c>
      <c r="C155" s="97">
        <f t="shared" si="11"/>
        <v>9.5822695911575384E-2</v>
      </c>
      <c r="D155" s="96">
        <f>'VELOCIDAD TANGENCIAL'!J$6*A155</f>
        <v>4.3915200017313721E-2</v>
      </c>
      <c r="E155" s="97">
        <f t="shared" si="9"/>
        <v>0.19161618923206797</v>
      </c>
      <c r="F155" s="96">
        <f>'VELOCIDAD TANGENCIAL'!J$49*A155</f>
        <v>0.88977603299307217</v>
      </c>
      <c r="G155" s="96">
        <f t="shared" si="10"/>
        <v>3.8822242974354322</v>
      </c>
      <c r="H155" s="96">
        <f>'VELOCIDAD TANGENCIAL'!J$94 *A155</f>
        <v>1.2583333333333333</v>
      </c>
      <c r="I155" s="230">
        <f t="shared" si="8"/>
        <v>5.4900735739718245</v>
      </c>
    </row>
    <row r="156" spans="1:9">
      <c r="A156" s="229">
        <v>152</v>
      </c>
      <c r="B156" s="96">
        <f>'VELOCIDAD TANGENCIAL'!J$5*A156</f>
        <v>2.2106381487225778E-2</v>
      </c>
      <c r="C156" s="97">
        <f t="shared" si="11"/>
        <v>9.6457283270330818E-2</v>
      </c>
      <c r="D156" s="96">
        <f>'VELOCIDAD TANGENCIAL'!J$6*A156</f>
        <v>4.4206029156501229E-2</v>
      </c>
      <c r="E156" s="97">
        <f t="shared" si="9"/>
        <v>0.19288517036677841</v>
      </c>
      <c r="F156" s="96">
        <f>'VELOCIDAD TANGENCIAL'!J$49*A156</f>
        <v>0.89566858950296002</v>
      </c>
      <c r="G156" s="96">
        <f t="shared" si="10"/>
        <v>3.907932304710279</v>
      </c>
      <c r="H156" s="96">
        <f>'VELOCIDAD TANGENCIAL'!J$94 *A156</f>
        <v>1.2666666666666666</v>
      </c>
      <c r="I156" s="230">
        <f t="shared" si="8"/>
        <v>5.5264257731663573</v>
      </c>
    </row>
    <row r="157" spans="1:9">
      <c r="A157" s="229">
        <v>153</v>
      </c>
      <c r="B157" s="96">
        <f>'VELOCIDAD TANGENCIAL'!J$5*A157</f>
        <v>2.2251818207536474E-2</v>
      </c>
      <c r="C157" s="97">
        <f t="shared" si="11"/>
        <v>9.7091870628464749E-2</v>
      </c>
      <c r="D157" s="96">
        <f>'VELOCIDAD TANGENCIAL'!J$6*A157</f>
        <v>4.4496858295688738E-2</v>
      </c>
      <c r="E157" s="97">
        <f t="shared" si="9"/>
        <v>0.19415415149646367</v>
      </c>
      <c r="F157" s="96">
        <f>'VELOCIDAD TANGENCIAL'!J$49*A157</f>
        <v>0.90156114601284798</v>
      </c>
      <c r="G157" s="96">
        <f t="shared" si="10"/>
        <v>3.9336402706508946</v>
      </c>
      <c r="H157" s="96">
        <f>'VELOCIDAD TANGENCIAL'!J$94 *A157</f>
        <v>1.2749999999999999</v>
      </c>
      <c r="I157" s="230">
        <f t="shared" si="8"/>
        <v>5.5627778554550584</v>
      </c>
    </row>
    <row r="158" spans="1:9">
      <c r="A158" s="229">
        <v>154</v>
      </c>
      <c r="B158" s="96">
        <f>'VELOCIDAD TANGENCIAL'!J$5*A158</f>
        <v>2.2397254927847172E-2</v>
      </c>
      <c r="C158" s="97">
        <f t="shared" si="11"/>
        <v>9.7726457986028609E-2</v>
      </c>
      <c r="D158" s="96">
        <f>'VELOCIDAD TANGENCIAL'!J$6*A158</f>
        <v>4.4787687434876246E-2</v>
      </c>
      <c r="E158" s="97">
        <f t="shared" si="9"/>
        <v>0.19542313262120203</v>
      </c>
      <c r="F158" s="96">
        <f>'VELOCIDAD TANGENCIAL'!J$49*A158</f>
        <v>0.90745370252273583</v>
      </c>
      <c r="G158" s="96">
        <f t="shared" si="10"/>
        <v>3.9593481949853651</v>
      </c>
      <c r="H158" s="96">
        <f>'VELOCIDAD TANGENCIAL'!J$94 *A158</f>
        <v>1.2833333333333332</v>
      </c>
      <c r="I158" s="230">
        <f t="shared" si="8"/>
        <v>5.5991298200687165</v>
      </c>
    </row>
    <row r="159" spans="1:9">
      <c r="A159" s="229">
        <v>155</v>
      </c>
      <c r="B159" s="96">
        <f>'VELOCIDAD TANGENCIAL'!J$5*A159</f>
        <v>2.2542691648157868E-2</v>
      </c>
      <c r="C159" s="97">
        <f t="shared" si="11"/>
        <v>9.8361045342851783E-2</v>
      </c>
      <c r="D159" s="96">
        <f>'VELOCIDAD TANGENCIAL'!J$6*A159</f>
        <v>4.5078516574063754E-2</v>
      </c>
      <c r="E159" s="97">
        <f t="shared" si="9"/>
        <v>0.1966921137408498</v>
      </c>
      <c r="F159" s="96">
        <f>'VELOCIDAD TANGENCIAL'!J$49*A159</f>
        <v>0.91334625903262379</v>
      </c>
      <c r="G159" s="96">
        <f t="shared" si="10"/>
        <v>3.9850560774419468</v>
      </c>
      <c r="H159" s="96">
        <f>'VELOCIDAD TANGENCIAL'!J$94 *A159</f>
        <v>1.2916666666666667</v>
      </c>
      <c r="I159" s="230">
        <f t="shared" si="8"/>
        <v>5.6354816662385074</v>
      </c>
    </row>
    <row r="160" spans="1:9">
      <c r="A160" s="229">
        <v>156</v>
      </c>
      <c r="B160" s="96">
        <f>'VELOCIDAD TANGENCIAL'!J$5*A160</f>
        <v>2.2688128368468563E-2</v>
      </c>
      <c r="C160" s="97">
        <f t="shared" si="11"/>
        <v>9.8995632699152195E-2</v>
      </c>
      <c r="D160" s="96">
        <f>'VELOCIDAD TANGENCIAL'!J$6*A160</f>
        <v>4.5369345713251262E-2</v>
      </c>
      <c r="E160" s="97">
        <f t="shared" si="9"/>
        <v>0.19796109485542979</v>
      </c>
      <c r="F160" s="96">
        <f>'VELOCIDAD TANGENCIAL'!J$49*A160</f>
        <v>0.91923881554251163</v>
      </c>
      <c r="G160" s="96">
        <f t="shared" si="10"/>
        <v>4.0107639177485597</v>
      </c>
      <c r="H160" s="96">
        <f>'VELOCIDAD TANGENCIAL'!J$94 *A160</f>
        <v>1.3</v>
      </c>
      <c r="I160" s="230">
        <f t="shared" si="8"/>
        <v>5.6718333931953353</v>
      </c>
    </row>
    <row r="161" spans="1:9">
      <c r="A161" s="229">
        <v>157</v>
      </c>
      <c r="B161" s="96">
        <f>'VELOCIDAD TANGENCIAL'!J$5*A161</f>
        <v>2.2833565088779258E-2</v>
      </c>
      <c r="C161" s="97">
        <f t="shared" si="11"/>
        <v>9.9630220054703747E-2</v>
      </c>
      <c r="D161" s="96">
        <f>'VELOCIDAD TANGENCIAL'!J$6*A161</f>
        <v>4.566017485243877E-2</v>
      </c>
      <c r="E161" s="97">
        <f t="shared" si="9"/>
        <v>0.19923007596496484</v>
      </c>
      <c r="F161" s="96">
        <f>'VELOCIDAD TANGENCIAL'!J$49*A161</f>
        <v>0.92513137205239948</v>
      </c>
      <c r="G161" s="96">
        <f t="shared" si="10"/>
        <v>4.0364717156334029</v>
      </c>
      <c r="H161" s="96">
        <f>'VELOCIDAD TANGENCIAL'!J$94 *A161</f>
        <v>1.3083333333333333</v>
      </c>
      <c r="I161" s="230">
        <f t="shared" si="8"/>
        <v>5.7081850001703254</v>
      </c>
    </row>
    <row r="162" spans="1:9">
      <c r="A162" s="229">
        <v>158</v>
      </c>
      <c r="B162" s="96">
        <f>'VELOCIDAD TANGENCIAL'!J$5*A162</f>
        <v>2.2979001809089954E-2</v>
      </c>
      <c r="C162" s="97">
        <f t="shared" si="11"/>
        <v>0.10026480740966887</v>
      </c>
      <c r="D162" s="96">
        <f>'VELOCIDAD TANGENCIAL'!J$6*A162</f>
        <v>4.5951003991626278E-2</v>
      </c>
      <c r="E162" s="97">
        <f t="shared" si="9"/>
        <v>0.2004990570693112</v>
      </c>
      <c r="F162" s="96">
        <f>'VELOCIDAD TANGENCIAL'!J$49*A162</f>
        <v>0.93102392856228744</v>
      </c>
      <c r="G162" s="96">
        <f t="shared" si="10"/>
        <v>4.0621794708243995</v>
      </c>
      <c r="H162" s="96">
        <f>'VELOCIDAD TANGENCIAL'!J$94 *A162</f>
        <v>1.3166666666666667</v>
      </c>
      <c r="I162" s="230">
        <f t="shared" si="8"/>
        <v>5.7445364863943862</v>
      </c>
    </row>
    <row r="163" spans="1:9">
      <c r="A163" s="229">
        <v>159</v>
      </c>
      <c r="B163" s="96">
        <f>'VELOCIDAD TANGENCIAL'!J$5*A163</f>
        <v>2.3124438529400652E-2</v>
      </c>
      <c r="C163" s="97">
        <f t="shared" si="11"/>
        <v>0.10089939476404347</v>
      </c>
      <c r="D163" s="96">
        <f>'VELOCIDAD TANGENCIAL'!J$6*A163</f>
        <v>4.6241833130813786E-2</v>
      </c>
      <c r="E163" s="97">
        <f t="shared" si="9"/>
        <v>0.20176803816849168</v>
      </c>
      <c r="F163" s="96">
        <f>'VELOCIDAD TANGENCIAL'!J$49*A163</f>
        <v>0.93691648507217529</v>
      </c>
      <c r="G163" s="96">
        <f t="shared" si="10"/>
        <v>4.0878871830498049</v>
      </c>
      <c r="H163" s="96">
        <f>'VELOCIDAD TANGENCIAL'!J$94 *A163</f>
        <v>1.325</v>
      </c>
      <c r="I163" s="230">
        <f t="shared" si="8"/>
        <v>5.7808878510987052</v>
      </c>
    </row>
    <row r="164" spans="1:9">
      <c r="A164" s="229">
        <v>160</v>
      </c>
      <c r="B164" s="96">
        <f>'VELOCIDAD TANGENCIAL'!J$5*A164</f>
        <v>2.3269875249711348E-2</v>
      </c>
      <c r="C164" s="97">
        <f t="shared" si="11"/>
        <v>0.10153398211765693</v>
      </c>
      <c r="D164" s="96">
        <f>'VELOCIDAD TANGENCIAL'!J$6*A164</f>
        <v>4.6532662270001295E-2</v>
      </c>
      <c r="E164" s="97">
        <f t="shared" si="9"/>
        <v>0.20303701926247364</v>
      </c>
      <c r="F164" s="96">
        <f>'VELOCIDAD TANGENCIAL'!J$49*A164</f>
        <v>0.94280904158206325</v>
      </c>
      <c r="G164" s="96">
        <f t="shared" si="10"/>
        <v>4.1135948520377079</v>
      </c>
      <c r="H164" s="96">
        <f>'VELOCIDAD TANGENCIAL'!J$94 *A164</f>
        <v>1.3333333333333333</v>
      </c>
      <c r="I164" s="230">
        <f t="shared" si="8"/>
        <v>5.8172390935140852</v>
      </c>
    </row>
    <row r="165" spans="1:9">
      <c r="A165" s="229">
        <v>161</v>
      </c>
      <c r="B165" s="96">
        <f>'VELOCIDAD TANGENCIAL'!J$5*A165</f>
        <v>2.3415311970022043E-2</v>
      </c>
      <c r="C165" s="97">
        <f t="shared" si="11"/>
        <v>0.10216856947072722</v>
      </c>
      <c r="D165" s="96">
        <f>'VELOCIDAD TANGENCIAL'!J$6*A165</f>
        <v>4.6823491409188803E-2</v>
      </c>
      <c r="E165" s="97">
        <f t="shared" si="9"/>
        <v>0.20430600035127983</v>
      </c>
      <c r="F165" s="96">
        <f>'VELOCIDAD TANGENCIAL'!J$49*A165</f>
        <v>0.94870159809195109</v>
      </c>
      <c r="G165" s="96">
        <f t="shared" si="10"/>
        <v>4.1393024775160887</v>
      </c>
      <c r="H165" s="96">
        <f>'VELOCIDAD TANGENCIAL'!J$94 *A165</f>
        <v>1.3416666666666666</v>
      </c>
      <c r="I165" s="230">
        <f t="shared" si="8"/>
        <v>5.8535902128717172</v>
      </c>
    </row>
    <row r="166" spans="1:9">
      <c r="A166" s="229">
        <v>162</v>
      </c>
      <c r="B166" s="96">
        <f>'VELOCIDAD TANGENCIAL'!J$5*A166</f>
        <v>2.3560748690332738E-2</v>
      </c>
      <c r="C166" s="97">
        <f t="shared" si="11"/>
        <v>0.10280315682302819</v>
      </c>
      <c r="D166" s="96">
        <f>'VELOCIDAD TANGENCIAL'!J$6*A166</f>
        <v>4.7114320548376311E-2</v>
      </c>
      <c r="E166" s="97">
        <f t="shared" si="9"/>
        <v>0.20557498143476652</v>
      </c>
      <c r="F166" s="96">
        <f>'VELOCIDAD TANGENCIAL'!J$49*A166</f>
        <v>0.95459415460183905</v>
      </c>
      <c r="G166" s="96">
        <f t="shared" si="10"/>
        <v>4.1650100592130377</v>
      </c>
      <c r="H166" s="96">
        <f>'VELOCIDAD TANGENCIAL'!J$94 *A166</f>
        <v>1.35</v>
      </c>
      <c r="I166" s="230">
        <f t="shared" si="8"/>
        <v>5.8899412084025204</v>
      </c>
    </row>
    <row r="167" spans="1:9">
      <c r="A167" s="229">
        <v>163</v>
      </c>
      <c r="B167" s="96">
        <f>'VELOCIDAD TANGENCIAL'!J$5*A167</f>
        <v>2.3706185410643434E-2</v>
      </c>
      <c r="C167" s="97">
        <f t="shared" si="11"/>
        <v>0.1034377441747778</v>
      </c>
      <c r="D167" s="96">
        <f>'VELOCIDAD TANGENCIAL'!J$6*A167</f>
        <v>4.7405149687563819E-2</v>
      </c>
      <c r="E167" s="97">
        <f t="shared" si="9"/>
        <v>0.20684396251295661</v>
      </c>
      <c r="F167" s="96">
        <f>'VELOCIDAD TANGENCIAL'!J$49*A167</f>
        <v>0.9604867111117269</v>
      </c>
      <c r="G167" s="96">
        <f t="shared" si="10"/>
        <v>4.1907175968568122</v>
      </c>
      <c r="H167" s="96">
        <f>'VELOCIDAD TANGENCIAL'!J$94 *A167</f>
        <v>1.3583333333333334</v>
      </c>
      <c r="I167" s="230">
        <f t="shared" si="8"/>
        <v>5.9262920793376361</v>
      </c>
    </row>
    <row r="168" spans="1:9">
      <c r="A168" s="229">
        <v>164</v>
      </c>
      <c r="B168" s="96">
        <f>'VELOCIDAD TANGENCIAL'!J$5*A168</f>
        <v>2.3851622130954129E-2</v>
      </c>
      <c r="C168" s="97">
        <f t="shared" si="11"/>
        <v>0.10407233152574991</v>
      </c>
      <c r="D168" s="96">
        <f>'VELOCIDAD TANGENCIAL'!J$6*A168</f>
        <v>4.7695978826751327E-2</v>
      </c>
      <c r="E168" s="97">
        <f t="shared" si="9"/>
        <v>0.2081129435858729</v>
      </c>
      <c r="F168" s="96">
        <f>'VELOCIDAD TANGENCIAL'!J$49*A168</f>
        <v>0.96637926762161475</v>
      </c>
      <c r="G168" s="96">
        <f t="shared" si="10"/>
        <v>4.2164250901753375</v>
      </c>
      <c r="H168" s="96">
        <f>'VELOCIDAD TANGENCIAL'!J$94 *A168</f>
        <v>1.3666666666666667</v>
      </c>
      <c r="I168" s="230">
        <f t="shared" si="8"/>
        <v>5.9626428249079879</v>
      </c>
    </row>
    <row r="169" spans="1:9">
      <c r="A169" s="229">
        <v>165</v>
      </c>
      <c r="B169" s="96">
        <f>'VELOCIDAD TANGENCIAL'!J$5*A169</f>
        <v>2.3997058851264828E-2</v>
      </c>
      <c r="C169" s="97">
        <f t="shared" si="11"/>
        <v>0.10470691887616249</v>
      </c>
      <c r="D169" s="96">
        <f>'VELOCIDAD TANGENCIAL'!J$6*A169</f>
        <v>4.7986807965938835E-2</v>
      </c>
      <c r="E169" s="97">
        <f t="shared" si="9"/>
        <v>0.2093819246533716</v>
      </c>
      <c r="F169" s="96">
        <f>'VELOCIDAD TANGENCIAL'!J$49*A169</f>
        <v>0.9722718241315027</v>
      </c>
      <c r="G169" s="96">
        <f t="shared" si="10"/>
        <v>4.2421325388967066</v>
      </c>
      <c r="H169" s="96">
        <f>'VELOCIDAD TANGENCIAL'!J$94 *A169</f>
        <v>1.375</v>
      </c>
      <c r="I169" s="230">
        <f t="shared" si="8"/>
        <v>5.9989934443447801</v>
      </c>
    </row>
    <row r="170" spans="1:9">
      <c r="A170" s="229">
        <v>166</v>
      </c>
      <c r="B170" s="96">
        <f>'VELOCIDAD TANGENCIAL'!J$5*A170</f>
        <v>2.4142495571575523E-2</v>
      </c>
      <c r="C170" s="97">
        <f t="shared" si="11"/>
        <v>0.10534150622584489</v>
      </c>
      <c r="D170" s="96">
        <f>'VELOCIDAD TANGENCIAL'!J$6*A170</f>
        <v>4.8277637105126343E-2</v>
      </c>
      <c r="E170" s="97">
        <f t="shared" si="9"/>
        <v>0.21065090571553108</v>
      </c>
      <c r="F170" s="96">
        <f>'VELOCIDAD TANGENCIAL'!J$49*A170</f>
        <v>0.97816438064139055</v>
      </c>
      <c r="G170" s="96">
        <f t="shared" si="10"/>
        <v>4.267839942749176</v>
      </c>
      <c r="H170" s="96">
        <f>'VELOCIDAD TANGENCIAL'!J$94 *A170</f>
        <v>1.3833333333333333</v>
      </c>
      <c r="I170" s="230">
        <f t="shared" si="8"/>
        <v>6.0353439368788839</v>
      </c>
    </row>
    <row r="171" spans="1:9">
      <c r="A171" s="229">
        <v>167</v>
      </c>
      <c r="B171" s="96">
        <f>'VELOCIDAD TANGENCIAL'!J$5*A171</f>
        <v>2.4287932291886218E-2</v>
      </c>
      <c r="C171" s="97">
        <f t="shared" si="11"/>
        <v>0.10597609357479305</v>
      </c>
      <c r="D171" s="96">
        <f>'VELOCIDAD TANGENCIAL'!J$6*A171</f>
        <v>4.8568466244313852E-2</v>
      </c>
      <c r="E171" s="97">
        <f t="shared" si="9"/>
        <v>0.21191988677220763</v>
      </c>
      <c r="F171" s="96">
        <f>'VELOCIDAD TANGENCIAL'!J$49*A171</f>
        <v>0.98405693715127851</v>
      </c>
      <c r="G171" s="96">
        <f t="shared" si="10"/>
        <v>4.2935473014606753</v>
      </c>
      <c r="H171" s="96">
        <f>'VELOCIDAD TANGENCIAL'!J$94 *A171</f>
        <v>1.3916666666666666</v>
      </c>
      <c r="I171" s="230">
        <f t="shared" si="8"/>
        <v>6.0716943017413429</v>
      </c>
    </row>
    <row r="172" spans="1:9">
      <c r="A172" s="229">
        <v>168</v>
      </c>
      <c r="B172" s="96">
        <f>'VELOCIDAD TANGENCIAL'!J$5*A172</f>
        <v>2.4433369012196914E-2</v>
      </c>
      <c r="C172" s="97">
        <f t="shared" si="11"/>
        <v>0.10661068092316942</v>
      </c>
      <c r="D172" s="96">
        <f>'VELOCIDAD TANGENCIAL'!J$6*A172</f>
        <v>4.885929538350136E-2</v>
      </c>
      <c r="E172" s="97">
        <f t="shared" si="9"/>
        <v>0.21318886782347959</v>
      </c>
      <c r="F172" s="96">
        <f>'VELOCIDAD TANGENCIAL'!J$49*A172</f>
        <v>0.98994949366116636</v>
      </c>
      <c r="G172" s="96">
        <f t="shared" si="10"/>
        <v>4.3192546147594051</v>
      </c>
      <c r="H172" s="96">
        <f>'VELOCIDAD TANGENCIAL'!J$94 *A172</f>
        <v>1.4</v>
      </c>
      <c r="I172" s="230">
        <f t="shared" si="8"/>
        <v>6.1080445381633117</v>
      </c>
    </row>
    <row r="173" spans="1:9">
      <c r="A173" s="229">
        <v>169</v>
      </c>
      <c r="B173" s="96">
        <f>'VELOCIDAD TANGENCIAL'!J$5*A173</f>
        <v>2.4578805732507609E-2</v>
      </c>
      <c r="C173" s="97">
        <f t="shared" si="11"/>
        <v>0.10724526827074783</v>
      </c>
      <c r="D173" s="96">
        <f>'VELOCIDAD TANGENCIAL'!J$6*A173</f>
        <v>4.9150124522688868E-2</v>
      </c>
      <c r="E173" s="97">
        <f t="shared" si="9"/>
        <v>0.21445784886914768</v>
      </c>
      <c r="F173" s="96">
        <f>'VELOCIDAD TANGENCIAL'!J$49*A173</f>
        <v>0.99584205017105432</v>
      </c>
      <c r="G173" s="96">
        <f t="shared" si="10"/>
        <v>4.3449618823732967</v>
      </c>
      <c r="H173" s="96">
        <f>'VELOCIDAD TANGENCIAL'!J$94 *A173</f>
        <v>1.4083333333333332</v>
      </c>
      <c r="I173" s="230">
        <f t="shared" si="8"/>
        <v>6.1443946453757281</v>
      </c>
    </row>
    <row r="174" spans="1:9">
      <c r="A174" s="229">
        <v>170</v>
      </c>
      <c r="B174" s="96">
        <f>'VELOCIDAD TANGENCIAL'!J$5*A174</f>
        <v>2.4724242452818308E-2</v>
      </c>
      <c r="C174" s="97">
        <f t="shared" si="11"/>
        <v>0.10787985561774627</v>
      </c>
      <c r="D174" s="96">
        <f>'VELOCIDAD TANGENCIAL'!J$6*A174</f>
        <v>4.9440953661876376E-2</v>
      </c>
      <c r="E174" s="97">
        <f t="shared" si="9"/>
        <v>0.21572682990940131</v>
      </c>
      <c r="F174" s="96">
        <f>'VELOCIDAD TANGENCIAL'!J$49*A174</f>
        <v>1.0017346066809423</v>
      </c>
      <c r="G174" s="96">
        <f t="shared" si="10"/>
        <v>4.3706691040306076</v>
      </c>
      <c r="H174" s="96">
        <f>'VELOCIDAD TANGENCIAL'!J$94 *A174</f>
        <v>1.4166666666666667</v>
      </c>
      <c r="I174" s="230">
        <f t="shared" si="8"/>
        <v>6.180744622609752</v>
      </c>
    </row>
    <row r="175" spans="1:9">
      <c r="A175" s="229">
        <v>171</v>
      </c>
      <c r="B175" s="96">
        <f>'VELOCIDAD TANGENCIAL'!J$5*A175</f>
        <v>2.4869679173129003E-2</v>
      </c>
      <c r="C175" s="97">
        <f t="shared" si="11"/>
        <v>0.10851444296393858</v>
      </c>
      <c r="D175" s="96">
        <f>'VELOCIDAD TANGENCIAL'!J$6*A175</f>
        <v>4.9731782801063884E-2</v>
      </c>
      <c r="E175" s="97">
        <f t="shared" si="9"/>
        <v>0.21699581094404119</v>
      </c>
      <c r="F175" s="96">
        <f>'VELOCIDAD TANGENCIAL'!J$49*A175</f>
        <v>1.00762716319083</v>
      </c>
      <c r="G175" s="96">
        <f t="shared" si="10"/>
        <v>4.3963762794594352</v>
      </c>
      <c r="H175" s="96">
        <f>'VELOCIDAD TANGENCIAL'!J$94 *A175</f>
        <v>1.425</v>
      </c>
      <c r="I175" s="230">
        <f t="shared" si="8"/>
        <v>6.2170944690963825</v>
      </c>
    </row>
    <row r="176" spans="1:9">
      <c r="A176" s="229">
        <v>172</v>
      </c>
      <c r="B176" s="96">
        <f>'VELOCIDAD TANGENCIAL'!J$5*A176</f>
        <v>2.5015115893439698E-2</v>
      </c>
      <c r="C176" s="97">
        <f t="shared" si="11"/>
        <v>0.10914903030954275</v>
      </c>
      <c r="D176" s="96">
        <f>'VELOCIDAD TANGENCIAL'!J$6*A176</f>
        <v>5.0022611940251392E-2</v>
      </c>
      <c r="E176" s="97">
        <f t="shared" si="9"/>
        <v>0.21826479197309018</v>
      </c>
      <c r="F176" s="96">
        <f>'VELOCIDAD TANGENCIAL'!J$49*A176</f>
        <v>1.013519719700718</v>
      </c>
      <c r="G176" s="96">
        <f t="shared" si="10"/>
        <v>4.4220834083877634</v>
      </c>
      <c r="H176" s="96">
        <f>'VELOCIDAD TANGENCIAL'!J$94 *A176</f>
        <v>1.4333333333333333</v>
      </c>
      <c r="I176" s="230">
        <f t="shared" si="8"/>
        <v>6.2534441840666748</v>
      </c>
    </row>
    <row r="177" spans="1:9">
      <c r="A177" s="229">
        <v>173</v>
      </c>
      <c r="B177" s="96">
        <f>'VELOCIDAD TANGENCIAL'!J$5*A177</f>
        <v>2.5160552613750393E-2</v>
      </c>
      <c r="C177" s="97">
        <f t="shared" si="11"/>
        <v>0.10978361765438813</v>
      </c>
      <c r="D177" s="96">
        <f>'VELOCIDAD TANGENCIAL'!J$6*A177</f>
        <v>5.03134410794389E-2</v>
      </c>
      <c r="E177" s="97">
        <f t="shared" si="9"/>
        <v>0.21953377299657109</v>
      </c>
      <c r="F177" s="96">
        <f>'VELOCIDAD TANGENCIAL'!J$49*A177</f>
        <v>1.0194122762106059</v>
      </c>
      <c r="G177" s="96">
        <f t="shared" si="10"/>
        <v>4.447790490543742</v>
      </c>
      <c r="H177" s="96">
        <f>'VELOCIDAD TANGENCIAL'!J$94 *A177</f>
        <v>1.4416666666666667</v>
      </c>
      <c r="I177" s="230">
        <f t="shared" si="8"/>
        <v>6.2897937667516315</v>
      </c>
    </row>
    <row r="178" spans="1:9">
      <c r="A178" s="229">
        <v>174</v>
      </c>
      <c r="B178" s="96">
        <f>'VELOCIDAD TANGENCIAL'!J$5*A178</f>
        <v>2.5305989334061089E-2</v>
      </c>
      <c r="C178" s="97">
        <f t="shared" si="11"/>
        <v>0.11041820499852616</v>
      </c>
      <c r="D178" s="96">
        <f>'VELOCIDAD TANGENCIAL'!J$6*A178</f>
        <v>5.0604270218626408E-2</v>
      </c>
      <c r="E178" s="97">
        <f t="shared" si="9"/>
        <v>0.22080275401434021</v>
      </c>
      <c r="F178" s="96">
        <f>'VELOCIDAD TANGENCIAL'!J$49*A178</f>
        <v>1.0253048327204937</v>
      </c>
      <c r="G178" s="96">
        <f t="shared" si="10"/>
        <v>4.4734975256554685</v>
      </c>
      <c r="H178" s="96">
        <f>'VELOCIDAD TANGENCIAL'!J$94 *A178</f>
        <v>1.45</v>
      </c>
      <c r="I178" s="230">
        <f t="shared" si="8"/>
        <v>6.3261432163824249</v>
      </c>
    </row>
    <row r="179" spans="1:9">
      <c r="A179" s="229">
        <v>175</v>
      </c>
      <c r="B179" s="96">
        <f>'VELOCIDAD TANGENCIAL'!J$5*A179</f>
        <v>2.5451426054371784E-2</v>
      </c>
      <c r="C179" s="97">
        <f t="shared" si="11"/>
        <v>0.11105279234195271</v>
      </c>
      <c r="D179" s="96">
        <f>'VELOCIDAD TANGENCIAL'!J$6*A179</f>
        <v>5.0895099357813917E-2</v>
      </c>
      <c r="E179" s="97">
        <f t="shared" si="9"/>
        <v>0.22207173502647584</v>
      </c>
      <c r="F179" s="96">
        <f>'VELOCIDAD TANGENCIAL'!J$49*A179</f>
        <v>1.0311973892303816</v>
      </c>
      <c r="G179" s="96">
        <f t="shared" si="10"/>
        <v>4.4992045134510406</v>
      </c>
      <c r="H179" s="96">
        <f>'VELOCIDAD TANGENCIAL'!J$94 *A179</f>
        <v>1.4583333333333333</v>
      </c>
      <c r="I179" s="230">
        <f t="shared" si="8"/>
        <v>6.362492532190009</v>
      </c>
    </row>
    <row r="180" spans="1:9">
      <c r="A180" s="229">
        <v>176</v>
      </c>
      <c r="B180" s="96">
        <f>'VELOCIDAD TANGENCIAL'!J$5*A180</f>
        <v>2.5596862774682483E-2</v>
      </c>
      <c r="C180" s="97">
        <f t="shared" si="11"/>
        <v>0.11168737968466376</v>
      </c>
      <c r="D180" s="96">
        <f>'VELOCIDAD TANGENCIAL'!J$6*A180</f>
        <v>5.1185928497001425E-2</v>
      </c>
      <c r="E180" s="97">
        <f t="shared" si="9"/>
        <v>0.22334071603283429</v>
      </c>
      <c r="F180" s="96">
        <f>'VELOCIDAD TANGENCIAL'!J$49*A180</f>
        <v>1.0370899457402696</v>
      </c>
      <c r="G180" s="96">
        <f t="shared" si="10"/>
        <v>4.5249114536585537</v>
      </c>
      <c r="H180" s="96">
        <f>'VELOCIDAD TANGENCIAL'!J$94 *A180</f>
        <v>1.4666666666666666</v>
      </c>
      <c r="I180" s="230">
        <f t="shared" si="8"/>
        <v>6.3988417134055622</v>
      </c>
    </row>
    <row r="181" spans="1:9">
      <c r="A181" s="229">
        <v>177</v>
      </c>
      <c r="B181" s="96">
        <f>'VELOCIDAD TANGENCIAL'!J$5*A181</f>
        <v>2.5742299494993178E-2</v>
      </c>
      <c r="C181" s="97">
        <f t="shared" si="11"/>
        <v>0.11232196702665516</v>
      </c>
      <c r="D181" s="96">
        <f>'VELOCIDAD TANGENCIAL'!J$6*A181</f>
        <v>5.1476757636188933E-2</v>
      </c>
      <c r="E181" s="97">
        <f t="shared" si="9"/>
        <v>0.22460969703349382</v>
      </c>
      <c r="F181" s="96">
        <f>'VELOCIDAD TANGENCIAL'!J$49*A181</f>
        <v>1.0429825022501575</v>
      </c>
      <c r="G181" s="96">
        <f t="shared" si="10"/>
        <v>4.5506183460061074</v>
      </c>
      <c r="H181" s="96">
        <f>'VELOCIDAD TANGENCIAL'!J$94 *A181</f>
        <v>1.4750000000000001</v>
      </c>
      <c r="I181" s="230">
        <f t="shared" si="8"/>
        <v>6.435190759260097</v>
      </c>
    </row>
    <row r="182" spans="1:9">
      <c r="A182" s="229">
        <v>178</v>
      </c>
      <c r="B182" s="96">
        <f>'VELOCIDAD TANGENCIAL'!J$5*A182</f>
        <v>2.5887736215303873E-2</v>
      </c>
      <c r="C182" s="97">
        <f t="shared" si="11"/>
        <v>0.11295655436797837</v>
      </c>
      <c r="D182" s="96">
        <f>'VELOCIDAD TANGENCIAL'!J$6*A182</f>
        <v>5.1767586775376441E-2</v>
      </c>
      <c r="E182" s="97">
        <f t="shared" si="9"/>
        <v>0.22587867802825529</v>
      </c>
      <c r="F182" s="96">
        <f>'VELOCIDAD TANGENCIAL'!J$49*A182</f>
        <v>1.0488750587600453</v>
      </c>
      <c r="G182" s="96">
        <f t="shared" si="10"/>
        <v>4.5763251902217998</v>
      </c>
      <c r="H182" s="96">
        <f>'VELOCIDAD TANGENCIAL'!J$94 *A182</f>
        <v>1.4833333333333334</v>
      </c>
      <c r="I182" s="230">
        <f t="shared" si="8"/>
        <v>6.4715396689846871</v>
      </c>
    </row>
    <row r="183" spans="1:9">
      <c r="A183" s="229">
        <v>179</v>
      </c>
      <c r="B183" s="96">
        <f>'VELOCIDAD TANGENCIAL'!J$5*A183</f>
        <v>2.6033172935614569E-2</v>
      </c>
      <c r="C183" s="97">
        <f t="shared" si="11"/>
        <v>0.11359114170846274</v>
      </c>
      <c r="D183" s="96">
        <f>'VELOCIDAD TANGENCIAL'!J$6*A183</f>
        <v>5.2058415914563949E-2</v>
      </c>
      <c r="E183" s="97">
        <f t="shared" si="9"/>
        <v>0.22714765901725251</v>
      </c>
      <c r="F183" s="96">
        <f>'VELOCIDAD TANGENCIAL'!J$49*A183</f>
        <v>1.0547676152699332</v>
      </c>
      <c r="G183" s="96">
        <f t="shared" si="10"/>
        <v>4.6020319860337846</v>
      </c>
      <c r="H183" s="96">
        <f>'VELOCIDAD TANGENCIAL'!J$94 *A183</f>
        <v>1.4916666666666667</v>
      </c>
      <c r="I183" s="230">
        <f t="shared" si="8"/>
        <v>6.507888441810354</v>
      </c>
    </row>
    <row r="184" spans="1:9">
      <c r="A184" s="229">
        <v>180</v>
      </c>
      <c r="B184" s="96">
        <f>'VELOCIDAD TANGENCIAL'!J$5*A184</f>
        <v>2.6178609655925264E-2</v>
      </c>
      <c r="C184" s="97">
        <f t="shared" si="11"/>
        <v>0.11422572904827075</v>
      </c>
      <c r="D184" s="96">
        <f>'VELOCIDAD TANGENCIAL'!J$6*A184</f>
        <v>5.2349245053751457E-2</v>
      </c>
      <c r="E184" s="97">
        <f t="shared" si="9"/>
        <v>0.22841664000045275</v>
      </c>
      <c r="F184" s="96">
        <f>'VELOCIDAD TANGENCIAL'!J$49*A184</f>
        <v>1.0606601717798212</v>
      </c>
      <c r="G184" s="96">
        <f t="shared" si="10"/>
        <v>4.6277387331699948</v>
      </c>
      <c r="H184" s="96">
        <f>'VELOCIDAD TANGENCIAL'!J$94 *A184</f>
        <v>1.5</v>
      </c>
      <c r="I184" s="230">
        <f t="shared" si="8"/>
        <v>6.5442370769682849</v>
      </c>
    </row>
    <row r="185" spans="1:9">
      <c r="A185" s="229">
        <v>181</v>
      </c>
      <c r="B185" s="96">
        <f>'VELOCIDAD TANGENCIAL'!J$5*A185</f>
        <v>2.6324046376235963E-2</v>
      </c>
      <c r="C185" s="97">
        <f t="shared" si="11"/>
        <v>0.11486031638734275</v>
      </c>
      <c r="D185" s="96">
        <f>'VELOCIDAD TANGENCIAL'!J$6*A185</f>
        <v>5.2640074192938965E-2</v>
      </c>
      <c r="E185" s="97">
        <f t="shared" si="9"/>
        <v>0.22968562097771233</v>
      </c>
      <c r="F185" s="96">
        <f>'VELOCIDAD TANGENCIAL'!J$49*A185</f>
        <v>1.0665527282897089</v>
      </c>
      <c r="G185" s="96">
        <f t="shared" si="10"/>
        <v>4.6534454313587519</v>
      </c>
      <c r="H185" s="96">
        <f>'VELOCIDAD TANGENCIAL'!J$94 *A185</f>
        <v>1.5083333333333333</v>
      </c>
      <c r="I185" s="230">
        <f t="shared" si="8"/>
        <v>6.5805855736895076</v>
      </c>
    </row>
    <row r="186" spans="1:9">
      <c r="A186" s="229">
        <v>182</v>
      </c>
      <c r="B186" s="96">
        <f>'VELOCIDAD TANGENCIAL'!J$5*A186</f>
        <v>2.6469483096546658E-2</v>
      </c>
      <c r="C186" s="97">
        <f t="shared" si="11"/>
        <v>0.11549490372567468</v>
      </c>
      <c r="D186" s="96">
        <f>'VELOCIDAD TANGENCIAL'!J$6*A186</f>
        <v>5.2930903332126474E-2</v>
      </c>
      <c r="E186" s="97">
        <f t="shared" si="9"/>
        <v>0.23095460194910958</v>
      </c>
      <c r="F186" s="96">
        <f>'VELOCIDAD TANGENCIAL'!J$49*A186</f>
        <v>1.0724452847995969</v>
      </c>
      <c r="G186" s="96">
        <f t="shared" si="10"/>
        <v>4.6791520803279907</v>
      </c>
      <c r="H186" s="96">
        <f>'VELOCIDAD TANGENCIAL'!J$94 *A186</f>
        <v>1.5166666666666666</v>
      </c>
      <c r="I186" s="230">
        <f t="shared" si="8"/>
        <v>6.6169339312051045</v>
      </c>
    </row>
    <row r="187" spans="1:9">
      <c r="A187" s="229">
        <v>183</v>
      </c>
      <c r="B187" s="96">
        <f>'VELOCIDAD TANGENCIAL'!J$5*A187</f>
        <v>2.6614919816857353E-2</v>
      </c>
      <c r="C187" s="97">
        <f t="shared" si="11"/>
        <v>0.11612949106326248</v>
      </c>
      <c r="D187" s="96">
        <f>'VELOCIDAD TANGENCIAL'!J$6*A187</f>
        <v>5.3221732471313982E-2</v>
      </c>
      <c r="E187" s="97">
        <f t="shared" si="9"/>
        <v>0.23222358291450076</v>
      </c>
      <c r="F187" s="96">
        <f>'VELOCIDAD TANGENCIAL'!J$49*A187</f>
        <v>1.0783378413094848</v>
      </c>
      <c r="G187" s="96">
        <f t="shared" si="10"/>
        <v>4.7048586798058674</v>
      </c>
      <c r="H187" s="96">
        <f>'VELOCIDAD TANGENCIAL'!J$94 *A187</f>
        <v>1.5249999999999999</v>
      </c>
      <c r="I187" s="230">
        <f t="shared" si="8"/>
        <v>6.6532821487461646</v>
      </c>
    </row>
    <row r="188" spans="1:9">
      <c r="A188" s="229">
        <v>184</v>
      </c>
      <c r="B188" s="96">
        <f>'VELOCIDAD TANGENCIAL'!J$5*A188</f>
        <v>2.6760356537168049E-2</v>
      </c>
      <c r="C188" s="97">
        <f t="shared" si="11"/>
        <v>0.11676407840010201</v>
      </c>
      <c r="D188" s="96">
        <f>'VELOCIDAD TANGENCIAL'!J$6*A188</f>
        <v>5.351256161050149E-2</v>
      </c>
      <c r="E188" s="97">
        <f t="shared" si="9"/>
        <v>0.23349256387396419</v>
      </c>
      <c r="F188" s="96">
        <f>'VELOCIDAD TANGENCIAL'!J$49*A188</f>
        <v>1.0842303978193728</v>
      </c>
      <c r="G188" s="96">
        <f t="shared" si="10"/>
        <v>4.730565229520483</v>
      </c>
      <c r="H188" s="96">
        <f>'VELOCIDAD TANGENCIAL'!J$94 *A188</f>
        <v>1.5333333333333332</v>
      </c>
      <c r="I188" s="230">
        <f t="shared" si="8"/>
        <v>6.6896302255437226</v>
      </c>
    </row>
    <row r="189" spans="1:9">
      <c r="A189" s="229">
        <v>185</v>
      </c>
      <c r="B189" s="96">
        <f>'VELOCIDAD TANGENCIAL'!J$5*A189</f>
        <v>2.6905793257478744E-2</v>
      </c>
      <c r="C189" s="97">
        <f t="shared" si="11"/>
        <v>0.11739866573624473</v>
      </c>
      <c r="D189" s="96">
        <f>'VELOCIDAD TANGENCIAL'!J$6*A189</f>
        <v>5.3803390749688998E-2</v>
      </c>
      <c r="E189" s="97">
        <f t="shared" si="9"/>
        <v>0.2347615448273562</v>
      </c>
      <c r="F189" s="96">
        <f>'VELOCIDAD TANGENCIAL'!J$49*A189</f>
        <v>1.0901229543292605</v>
      </c>
      <c r="G189" s="96">
        <f t="shared" si="10"/>
        <v>4.7562717291999403</v>
      </c>
      <c r="H189" s="96">
        <f>'VELOCIDAD TANGENCIAL'!J$94 *A189</f>
        <v>1.5416666666666667</v>
      </c>
      <c r="I189" s="230">
        <f t="shared" si="8"/>
        <v>6.7259781608289817</v>
      </c>
    </row>
    <row r="190" spans="1:9">
      <c r="A190" s="229">
        <v>186</v>
      </c>
      <c r="B190" s="96">
        <f>'VELOCIDAD TANGENCIAL'!J$5*A190</f>
        <v>2.7051229977789439E-2</v>
      </c>
      <c r="C190" s="97">
        <f t="shared" si="11"/>
        <v>0.11803325307151999</v>
      </c>
      <c r="D190" s="96">
        <f>'VELOCIDAD TANGENCIAL'!J$6*A190</f>
        <v>5.4094219888876506E-2</v>
      </c>
      <c r="E190" s="97">
        <f t="shared" si="9"/>
        <v>0.23603052577475503</v>
      </c>
      <c r="F190" s="96">
        <f>'VELOCIDAD TANGENCIAL'!J$49*A190</f>
        <v>1.0960155108391485</v>
      </c>
      <c r="G190" s="96">
        <f t="shared" si="10"/>
        <v>4.7819781785723965</v>
      </c>
      <c r="H190" s="96">
        <f>'VELOCIDAD TANGENCIAL'!J$94 *A190</f>
        <v>1.55</v>
      </c>
      <c r="I190" s="230">
        <f t="shared" si="8"/>
        <v>6.7623259538329279</v>
      </c>
    </row>
    <row r="191" spans="1:9">
      <c r="A191" s="229">
        <v>187</v>
      </c>
      <c r="B191" s="96">
        <f>'VELOCIDAD TANGENCIAL'!J$5*A191</f>
        <v>2.7196666698100138E-2</v>
      </c>
      <c r="C191" s="97">
        <f t="shared" si="11"/>
        <v>0.11866784040614577</v>
      </c>
      <c r="D191" s="96">
        <f>'VELOCIDAD TANGENCIAL'!J$6*A191</f>
        <v>5.4385049028064014E-2</v>
      </c>
      <c r="E191" s="97">
        <f t="shared" si="9"/>
        <v>0.23729950671601704</v>
      </c>
      <c r="F191" s="96">
        <f>'VELOCIDAD TANGENCIAL'!J$49*A191</f>
        <v>1.1019080673490365</v>
      </c>
      <c r="G191" s="96">
        <f t="shared" si="10"/>
        <v>4.8076845773657881</v>
      </c>
      <c r="H191" s="96">
        <f>'VELOCIDAD TANGENCIAL'!J$94 *A191</f>
        <v>1.5583333333333333</v>
      </c>
      <c r="I191" s="230">
        <f t="shared" si="8"/>
        <v>6.7986736037867725</v>
      </c>
    </row>
    <row r="192" spans="1:9">
      <c r="A192" s="229">
        <v>188</v>
      </c>
      <c r="B192" s="96">
        <f>'VELOCIDAD TANGENCIAL'!J$5*A192</f>
        <v>2.7342103418410833E-2</v>
      </c>
      <c r="C192" s="97">
        <f t="shared" si="11"/>
        <v>0.11930242773989591</v>
      </c>
      <c r="D192" s="96">
        <f>'VELOCIDAD TANGENCIAL'!J$6*A192</f>
        <v>5.4675878167251522E-2</v>
      </c>
      <c r="E192" s="97">
        <f t="shared" si="9"/>
        <v>0.23856848765110952</v>
      </c>
      <c r="F192" s="96">
        <f>'VELOCIDAD TANGENCIAL'!J$49*A192</f>
        <v>1.1078006238589242</v>
      </c>
      <c r="G192" s="96">
        <f t="shared" si="10"/>
        <v>4.833390925308386</v>
      </c>
      <c r="H192" s="96">
        <f>'VELOCIDAD TANGENCIAL'!J$94 *A192</f>
        <v>1.5666666666666667</v>
      </c>
      <c r="I192" s="230">
        <f t="shared" si="8"/>
        <v>6.8350211099215592</v>
      </c>
    </row>
    <row r="193" spans="1:9">
      <c r="A193" s="229">
        <v>189</v>
      </c>
      <c r="B193" s="96">
        <f>'VELOCIDAD TANGENCIAL'!J$5*A193</f>
        <v>2.7487540138721529E-2</v>
      </c>
      <c r="C193" s="97">
        <f t="shared" si="11"/>
        <v>0.11993701507293288</v>
      </c>
      <c r="D193" s="96">
        <f>'VELOCIDAD TANGENCIAL'!J$6*A193</f>
        <v>5.496670730643903E-2</v>
      </c>
      <c r="E193" s="97">
        <f t="shared" si="9"/>
        <v>0.2398374685801663</v>
      </c>
      <c r="F193" s="96">
        <f>'VELOCIDAD TANGENCIAL'!J$49*A193</f>
        <v>1.1136931803688122</v>
      </c>
      <c r="G193" s="96">
        <f t="shared" si="10"/>
        <v>4.8590972221282938</v>
      </c>
      <c r="H193" s="96">
        <f>'VELOCIDAD TANGENCIAL'!J$94 *A193</f>
        <v>1.575</v>
      </c>
      <c r="I193" s="230">
        <f t="shared" si="8"/>
        <v>6.8713684714683954</v>
      </c>
    </row>
    <row r="194" spans="1:9">
      <c r="A194" s="229">
        <v>190</v>
      </c>
      <c r="B194" s="96">
        <f>'VELOCIDAD TANGENCIAL'!J$5*A194</f>
        <v>2.7632976859032224E-2</v>
      </c>
      <c r="C194" s="97">
        <f t="shared" si="11"/>
        <v>0.12057160240525258</v>
      </c>
      <c r="D194" s="96">
        <f>'VELOCIDAD TANGENCIAL'!J$6*A194</f>
        <v>5.5257536445626539E-2</v>
      </c>
      <c r="E194" s="97">
        <f t="shared" si="9"/>
        <v>0.24110644950298815</v>
      </c>
      <c r="F194" s="96">
        <f>'VELOCIDAD TANGENCIAL'!J$49*A194</f>
        <v>1.1195857368787001</v>
      </c>
      <c r="G194" s="96">
        <f t="shared" si="10"/>
        <v>4.8848034675535059</v>
      </c>
      <c r="H194" s="96">
        <f>'VELOCIDAD TANGENCIAL'!J$94 *A194</f>
        <v>1.5833333333333333</v>
      </c>
      <c r="I194" s="230">
        <f t="shared" si="8"/>
        <v>6.9077156876583352</v>
      </c>
    </row>
    <row r="195" spans="1:9">
      <c r="A195" s="229">
        <v>191</v>
      </c>
      <c r="B195" s="96">
        <f>'VELOCIDAD TANGENCIAL'!J$5*A195</f>
        <v>2.7778413579342919E-2</v>
      </c>
      <c r="C195" s="97">
        <f t="shared" si="11"/>
        <v>0.12120618973668437</v>
      </c>
      <c r="D195" s="96">
        <f>'VELOCIDAD TANGENCIAL'!J$6*A195</f>
        <v>5.5548365584814047E-2</v>
      </c>
      <c r="E195" s="97">
        <f t="shared" si="9"/>
        <v>0.2423754304196534</v>
      </c>
      <c r="F195" s="96">
        <f>'VELOCIDAD TANGENCIAL'!J$49*A195</f>
        <v>1.1254782933885881</v>
      </c>
      <c r="G195" s="96">
        <f t="shared" si="10"/>
        <v>4.9105096613121262</v>
      </c>
      <c r="H195" s="96">
        <f>'VELOCIDAD TANGENCIAL'!J$94 *A195</f>
        <v>1.5916666666666666</v>
      </c>
      <c r="I195" s="230">
        <f t="shared" si="8"/>
        <v>6.9440627577225982</v>
      </c>
    </row>
    <row r="196" spans="1:9">
      <c r="A196" s="229">
        <v>192</v>
      </c>
      <c r="B196" s="96">
        <f>'VELOCIDAD TANGENCIAL'!J$5*A196</f>
        <v>2.7923850299653614E-2</v>
      </c>
      <c r="C196" s="97">
        <f t="shared" si="11"/>
        <v>0.12184077706744625</v>
      </c>
      <c r="D196" s="96">
        <f>'VELOCIDAD TANGENCIAL'!J$6*A196</f>
        <v>5.5839194724001548E-2</v>
      </c>
      <c r="E196" s="97">
        <f t="shared" si="9"/>
        <v>0.24364441133001832</v>
      </c>
      <c r="F196" s="96">
        <f>'VELOCIDAD TANGENCIAL'!J$49*A196</f>
        <v>1.1313708498984758</v>
      </c>
      <c r="G196" s="96">
        <f t="shared" si="10"/>
        <v>4.9362158031324279</v>
      </c>
      <c r="H196" s="96">
        <f>'VELOCIDAD TANGENCIAL'!J$94 *A196</f>
        <v>1.6</v>
      </c>
      <c r="I196" s="230">
        <f t="shared" si="8"/>
        <v>6.9804096808921896</v>
      </c>
    </row>
    <row r="197" spans="1:9">
      <c r="A197" s="229">
        <v>193</v>
      </c>
      <c r="B197" s="96">
        <f>'VELOCIDAD TANGENCIAL'!J$5*A197</f>
        <v>2.8069287019964313E-2</v>
      </c>
      <c r="C197" s="97">
        <f t="shared" si="11"/>
        <v>0.12247536439731206</v>
      </c>
      <c r="D197" s="96">
        <f>'VELOCIDAD TANGENCIAL'!J$6*A197</f>
        <v>5.6130023863189056E-2</v>
      </c>
      <c r="E197" s="97">
        <f t="shared" si="9"/>
        <v>0.24491339223416125</v>
      </c>
      <c r="F197" s="96">
        <f>'VELOCIDAD TANGENCIAL'!J$49*A197</f>
        <v>1.1372634064083638</v>
      </c>
      <c r="G197" s="96">
        <f t="shared" si="10"/>
        <v>4.9619218927423496</v>
      </c>
      <c r="H197" s="96">
        <f>'VELOCIDAD TANGENCIAL'!J$94 *A197</f>
        <v>1.6083333333333334</v>
      </c>
      <c r="I197" s="230">
        <f t="shared" ref="I197:I260" si="12">(250*COS(RADIANS(90-H197)))</f>
        <v>7.0167564563983378</v>
      </c>
    </row>
    <row r="198" spans="1:9">
      <c r="A198" s="229">
        <v>194</v>
      </c>
      <c r="B198" s="96">
        <f>'VELOCIDAD TANGENCIAL'!J$5*A198</f>
        <v>2.8214723740275009E-2</v>
      </c>
      <c r="C198" s="97">
        <f t="shared" si="11"/>
        <v>0.12310995172649973</v>
      </c>
      <c r="D198" s="96">
        <f>'VELOCIDAD TANGENCIAL'!J$6*A198</f>
        <v>5.6420853002376564E-2</v>
      </c>
      <c r="E198" s="97">
        <f t="shared" ref="E198:E261" si="13">(250*COS(RADIANS(90-D198)))</f>
        <v>0.2461823731319385</v>
      </c>
      <c r="F198" s="96">
        <f>'VELOCIDAD TANGENCIAL'!J$49*A198</f>
        <v>1.1431559629182517</v>
      </c>
      <c r="G198" s="96">
        <f t="shared" ref="G198:G261" si="14">(250*COS(RADIANS(90-F198)))</f>
        <v>4.9876279298701105</v>
      </c>
      <c r="H198" s="96">
        <f>'VELOCIDAD TANGENCIAL'!J$94 *A198</f>
        <v>1.6166666666666667</v>
      </c>
      <c r="I198" s="230">
        <f t="shared" si="12"/>
        <v>7.0531030834721076</v>
      </c>
    </row>
    <row r="199" spans="1:9">
      <c r="A199" s="229">
        <v>195</v>
      </c>
      <c r="B199" s="96">
        <f>'VELOCIDAD TANGENCIAL'!J$5*A199</f>
        <v>2.8360160460585704E-2</v>
      </c>
      <c r="C199" s="97">
        <f t="shared" ref="C199:C262" si="15">(250*COS(RADIANS(90-B199)))</f>
        <v>0.12374453905478319</v>
      </c>
      <c r="D199" s="96">
        <f>'VELOCIDAD TANGENCIAL'!J$6*A199</f>
        <v>5.6711682141564072E-2</v>
      </c>
      <c r="E199" s="97">
        <f t="shared" si="13"/>
        <v>0.24745135402342835</v>
      </c>
      <c r="F199" s="96">
        <f>'VELOCIDAD TANGENCIAL'!J$49*A199</f>
        <v>1.1490485194281395</v>
      </c>
      <c r="G199" s="96">
        <f t="shared" si="14"/>
        <v>5.0133339142436517</v>
      </c>
      <c r="H199" s="96">
        <f>'VELOCIDAD TANGENCIAL'!J$94 *A199</f>
        <v>1.625</v>
      </c>
      <c r="I199" s="230">
        <f t="shared" si="12"/>
        <v>7.0894495613446242</v>
      </c>
    </row>
    <row r="200" spans="1:9">
      <c r="A200" s="229">
        <v>196</v>
      </c>
      <c r="B200" s="96">
        <f>'VELOCIDAD TANGENCIAL'!J$5*A200</f>
        <v>2.8505597180896399E-2</v>
      </c>
      <c r="C200" s="97">
        <f t="shared" si="15"/>
        <v>0.12437912638238031</v>
      </c>
      <c r="D200" s="96">
        <f>'VELOCIDAD TANGENCIAL'!J$6*A200</f>
        <v>5.700251128075158E-2</v>
      </c>
      <c r="E200" s="97">
        <f t="shared" si="13"/>
        <v>0.24872033490848708</v>
      </c>
      <c r="F200" s="96">
        <f>'VELOCIDAD TANGENCIAL'!J$49*A200</f>
        <v>1.1549410759380274</v>
      </c>
      <c r="G200" s="96">
        <f t="shared" si="14"/>
        <v>5.0390398455912457</v>
      </c>
      <c r="H200" s="96">
        <f>'VELOCIDAD TANGENCIAL'!J$94 *A200</f>
        <v>1.6333333333333333</v>
      </c>
      <c r="I200" s="230">
        <f t="shared" si="12"/>
        <v>7.125795889247013</v>
      </c>
    </row>
    <row r="201" spans="1:9">
      <c r="A201" s="229">
        <v>197</v>
      </c>
      <c r="B201" s="96">
        <f>'VELOCIDAD TANGENCIAL'!J$5*A201</f>
        <v>2.8651033901207094E-2</v>
      </c>
      <c r="C201" s="97">
        <f t="shared" si="15"/>
        <v>0.12501371370912057</v>
      </c>
      <c r="D201" s="96">
        <f>'VELOCIDAD TANGENCIAL'!J$6*A201</f>
        <v>5.7293340419939089E-2</v>
      </c>
      <c r="E201" s="97">
        <f t="shared" si="13"/>
        <v>0.24998931578719299</v>
      </c>
      <c r="F201" s="96">
        <f>'VELOCIDAD TANGENCIAL'!J$49*A201</f>
        <v>1.1608336324479154</v>
      </c>
      <c r="G201" s="96">
        <f t="shared" si="14"/>
        <v>5.0647457236410034</v>
      </c>
      <c r="H201" s="96">
        <f>'VELOCIDAD TANGENCIAL'!J$94 *A201</f>
        <v>1.6416666666666666</v>
      </c>
      <c r="I201" s="230">
        <f t="shared" si="12"/>
        <v>7.1621420664103495</v>
      </c>
    </row>
    <row r="202" spans="1:9">
      <c r="A202" s="229">
        <v>198</v>
      </c>
      <c r="B202" s="96">
        <f>'VELOCIDAD TANGENCIAL'!J$5*A202</f>
        <v>2.8796470621517793E-2</v>
      </c>
      <c r="C202" s="97">
        <f t="shared" si="15"/>
        <v>0.1256483010349998</v>
      </c>
      <c r="D202" s="96">
        <f>'VELOCIDAD TANGENCIAL'!J$6*A202</f>
        <v>5.7584169559126597E-2</v>
      </c>
      <c r="E202" s="97">
        <f t="shared" si="13"/>
        <v>0.25125829665934696</v>
      </c>
      <c r="F202" s="96">
        <f>'VELOCIDAD TANGENCIAL'!J$49*A202</f>
        <v>1.1667261889578033</v>
      </c>
      <c r="G202" s="96">
        <f t="shared" si="14"/>
        <v>5.0904515481209209</v>
      </c>
      <c r="H202" s="96">
        <f>'VELOCIDAD TANGENCIAL'!J$94 *A202</f>
        <v>1.65</v>
      </c>
      <c r="I202" s="230">
        <f t="shared" si="12"/>
        <v>7.1984880920658787</v>
      </c>
    </row>
    <row r="203" spans="1:9">
      <c r="A203" s="229">
        <v>199</v>
      </c>
      <c r="B203" s="96">
        <f>'VELOCIDAD TANGENCIAL'!J$5*A203</f>
        <v>2.8941907341828488E-2</v>
      </c>
      <c r="C203" s="97">
        <f t="shared" si="15"/>
        <v>0.12628288836018048</v>
      </c>
      <c r="D203" s="96">
        <f>'VELOCIDAD TANGENCIAL'!J$6*A203</f>
        <v>5.7874998698314105E-2</v>
      </c>
      <c r="E203" s="97">
        <f t="shared" si="13"/>
        <v>0.25252727752508281</v>
      </c>
      <c r="F203" s="96">
        <f>'VELOCIDAD TANGENCIAL'!J$49*A203</f>
        <v>1.1726187454676911</v>
      </c>
      <c r="G203" s="96">
        <f t="shared" si="14"/>
        <v>5.1161573187591101</v>
      </c>
      <c r="H203" s="96">
        <f>'VELOCIDAD TANGENCIAL'!J$94 *A203</f>
        <v>1.6583333333333332</v>
      </c>
      <c r="I203" s="230">
        <f t="shared" si="12"/>
        <v>7.2348339654446248</v>
      </c>
    </row>
    <row r="204" spans="1:9">
      <c r="A204" s="229">
        <v>200</v>
      </c>
      <c r="B204" s="96">
        <f>'VELOCIDAD TANGENCIAL'!J$5*A204</f>
        <v>2.9087344062139184E-2</v>
      </c>
      <c r="C204" s="97">
        <f t="shared" si="15"/>
        <v>0.12691747568443645</v>
      </c>
      <c r="D204" s="96">
        <f>'VELOCIDAD TANGENCIAL'!J$6*A204</f>
        <v>5.8165827837501613E-2</v>
      </c>
      <c r="E204" s="97">
        <f t="shared" si="13"/>
        <v>0.2537962583843677</v>
      </c>
      <c r="F204" s="96">
        <f>'VELOCIDAD TANGENCIAL'!J$49*A204</f>
        <v>1.178511301977579</v>
      </c>
      <c r="G204" s="96">
        <f t="shared" si="14"/>
        <v>5.141863035283845</v>
      </c>
      <c r="H204" s="96">
        <f>'VELOCIDAD TANGENCIAL'!J$94 *A204</f>
        <v>1.6666666666666667</v>
      </c>
      <c r="I204" s="230">
        <f t="shared" si="12"/>
        <v>7.271179685777895</v>
      </c>
    </row>
    <row r="205" spans="1:9">
      <c r="A205" s="229">
        <v>201</v>
      </c>
      <c r="B205" s="96">
        <f>'VELOCIDAD TANGENCIAL'!J$5*A205</f>
        <v>2.9232780782449879E-2</v>
      </c>
      <c r="C205" s="97">
        <f t="shared" si="15"/>
        <v>0.12755206300798572</v>
      </c>
      <c r="D205" s="96">
        <f>'VELOCIDAD TANGENCIAL'!J$6*A205</f>
        <v>5.8456656976689121E-2</v>
      </c>
      <c r="E205" s="97">
        <f t="shared" si="13"/>
        <v>0.25506523923705809</v>
      </c>
      <c r="F205" s="96">
        <f>'VELOCIDAD TANGENCIAL'!J$49*A205</f>
        <v>1.184403858487467</v>
      </c>
      <c r="G205" s="96">
        <f t="shared" si="14"/>
        <v>5.1675686974230723</v>
      </c>
      <c r="H205" s="96">
        <f>'VELOCIDAD TANGENCIAL'!J$94 *A205</f>
        <v>1.675</v>
      </c>
      <c r="I205" s="230">
        <f t="shared" si="12"/>
        <v>7.3075252522966112</v>
      </c>
    </row>
    <row r="206" spans="1:9">
      <c r="A206" s="229">
        <v>202</v>
      </c>
      <c r="B206" s="96">
        <f>'VELOCIDAD TANGENCIAL'!J$5*A206</f>
        <v>2.9378217502760574E-2</v>
      </c>
      <c r="C206" s="97">
        <f t="shared" si="15"/>
        <v>0.12818665033065763</v>
      </c>
      <c r="D206" s="96">
        <f>'VELOCIDAD TANGENCIAL'!J$6*A206</f>
        <v>5.8747486115876629E-2</v>
      </c>
      <c r="E206" s="97">
        <f t="shared" si="13"/>
        <v>0.25633422008323214</v>
      </c>
      <c r="F206" s="96">
        <f>'VELOCIDAD TANGENCIAL'!J$49*A206</f>
        <v>1.1902964149973547</v>
      </c>
      <c r="G206" s="96">
        <f t="shared" si="14"/>
        <v>5.1932743049049579</v>
      </c>
      <c r="H206" s="96">
        <f>'VELOCIDAD TANGENCIAL'!J$94 *A206</f>
        <v>1.6833333333333333</v>
      </c>
      <c r="I206" s="230">
        <f t="shared" si="12"/>
        <v>7.3438706642320861</v>
      </c>
    </row>
    <row r="207" spans="1:9">
      <c r="A207" s="229">
        <v>203</v>
      </c>
      <c r="B207" s="96">
        <f>'VELOCIDAD TANGENCIAL'!J$5*A207</f>
        <v>2.952365422307127E-2</v>
      </c>
      <c r="C207" s="97">
        <f t="shared" si="15"/>
        <v>0.12882123765250358</v>
      </c>
      <c r="D207" s="96">
        <f>'VELOCIDAD TANGENCIAL'!J$6*A207</f>
        <v>5.9038315255064137E-2</v>
      </c>
      <c r="E207" s="97">
        <f t="shared" si="13"/>
        <v>0.2576032009227463</v>
      </c>
      <c r="F207" s="96">
        <f>'VELOCIDAD TANGENCIAL'!J$49*A207</f>
        <v>1.1961889715072427</v>
      </c>
      <c r="G207" s="96">
        <f t="shared" si="14"/>
        <v>5.2189798574576134</v>
      </c>
      <c r="H207" s="96">
        <f>'VELOCIDAD TANGENCIAL'!J$94 *A207</f>
        <v>1.6916666666666667</v>
      </c>
      <c r="I207" s="230">
        <f t="shared" si="12"/>
        <v>7.3802159208153562</v>
      </c>
    </row>
    <row r="208" spans="1:9">
      <c r="A208" s="229">
        <v>204</v>
      </c>
      <c r="B208" s="96">
        <f>'VELOCIDAD TANGENCIAL'!J$5*A208</f>
        <v>2.9669090943381968E-2</v>
      </c>
      <c r="C208" s="97">
        <f t="shared" si="15"/>
        <v>0.12945582497351951</v>
      </c>
      <c r="D208" s="96">
        <f>'VELOCIDAD TANGENCIAL'!J$6*A208</f>
        <v>5.9329144394251646E-2</v>
      </c>
      <c r="E208" s="97">
        <f t="shared" si="13"/>
        <v>0.25887218175567883</v>
      </c>
      <c r="F208" s="96">
        <f>'VELOCIDAD TANGENCIAL'!J$49*A208</f>
        <v>1.2020815280171306</v>
      </c>
      <c r="G208" s="96">
        <f t="shared" si="14"/>
        <v>5.2446853548091514</v>
      </c>
      <c r="H208" s="96">
        <f>'VELOCIDAD TANGENCIAL'!J$94 *A208</f>
        <v>1.7</v>
      </c>
      <c r="I208" s="230">
        <f t="shared" si="12"/>
        <v>7.4165610212776878</v>
      </c>
    </row>
    <row r="209" spans="1:9">
      <c r="A209" s="229">
        <v>205</v>
      </c>
      <c r="B209" s="96">
        <f>'VELOCIDAD TANGENCIAL'!J$5*A209</f>
        <v>2.9814527663692664E-2</v>
      </c>
      <c r="C209" s="97">
        <f t="shared" si="15"/>
        <v>0.13009041229370136</v>
      </c>
      <c r="D209" s="96">
        <f>'VELOCIDAD TANGENCIAL'!J$6*A209</f>
        <v>5.9619973533439154E-2</v>
      </c>
      <c r="E209" s="97">
        <f t="shared" si="13"/>
        <v>0.26014116258188591</v>
      </c>
      <c r="F209" s="96">
        <f>'VELOCIDAD TANGENCIAL'!J$49*A209</f>
        <v>1.2079740845270186</v>
      </c>
      <c r="G209" s="96">
        <f t="shared" si="14"/>
        <v>5.2703907966877406</v>
      </c>
      <c r="H209" s="96">
        <f>'VELOCIDAD TANGENCIAL'!J$94 *A209</f>
        <v>1.7083333333333333</v>
      </c>
      <c r="I209" s="230">
        <f t="shared" si="12"/>
        <v>7.4529059648501237</v>
      </c>
    </row>
    <row r="210" spans="1:9">
      <c r="A210" s="229">
        <v>206</v>
      </c>
      <c r="B210" s="96">
        <f>'VELOCIDAD TANGENCIAL'!J$5*A210</f>
        <v>2.9959964384003359E-2</v>
      </c>
      <c r="C210" s="97">
        <f t="shared" si="15"/>
        <v>0.13072499961304496</v>
      </c>
      <c r="D210" s="96">
        <f>'VELOCIDAD TANGENCIAL'!J$6*A210</f>
        <v>5.9910802672626662E-2</v>
      </c>
      <c r="E210" s="97">
        <f t="shared" si="13"/>
        <v>0.26141014340139046</v>
      </c>
      <c r="F210" s="96">
        <f>'VELOCIDAD TANGENCIAL'!J$49*A210</f>
        <v>1.2138666410369063</v>
      </c>
      <c r="G210" s="96">
        <f t="shared" si="14"/>
        <v>5.2960961828213291</v>
      </c>
      <c r="H210" s="96">
        <f>'VELOCIDAD TANGENCIAL'!J$94 *A210</f>
        <v>1.7166666666666666</v>
      </c>
      <c r="I210" s="230">
        <f t="shared" si="12"/>
        <v>7.4892507507639925</v>
      </c>
    </row>
    <row r="211" spans="1:9">
      <c r="A211" s="229">
        <v>207</v>
      </c>
      <c r="B211" s="96">
        <f>'VELOCIDAD TANGENCIAL'!J$5*A211</f>
        <v>3.0105401104314054E-2</v>
      </c>
      <c r="C211" s="97">
        <f t="shared" si="15"/>
        <v>0.13135958693154631</v>
      </c>
      <c r="D211" s="96">
        <f>'VELOCIDAD TANGENCIAL'!J$6*A211</f>
        <v>6.020163181181417E-2</v>
      </c>
      <c r="E211" s="97">
        <f t="shared" si="13"/>
        <v>0.2626791242141599</v>
      </c>
      <c r="F211" s="96">
        <f>'VELOCIDAD TANGENCIAL'!J$49*A211</f>
        <v>1.2197591975467943</v>
      </c>
      <c r="G211" s="96">
        <f t="shared" si="14"/>
        <v>5.3218015129381975</v>
      </c>
      <c r="H211" s="96">
        <f>'VELOCIDAD TANGENCIAL'!J$94 *A211</f>
        <v>1.7249999999999999</v>
      </c>
      <c r="I211" s="230">
        <f t="shared" si="12"/>
        <v>7.5255953782502338</v>
      </c>
    </row>
    <row r="212" spans="1:9">
      <c r="A212" s="229">
        <v>208</v>
      </c>
      <c r="B212" s="96">
        <f>'VELOCIDAD TANGENCIAL'!J$5*A212</f>
        <v>3.025083782462475E-2</v>
      </c>
      <c r="C212" s="97">
        <f t="shared" si="15"/>
        <v>0.13199417424920126</v>
      </c>
      <c r="D212" s="96">
        <f>'VELOCIDAD TANGENCIAL'!J$6*A212</f>
        <v>6.0492460951001678E-2</v>
      </c>
      <c r="E212" s="97">
        <f t="shared" si="13"/>
        <v>0.26394810502016125</v>
      </c>
      <c r="F212" s="96">
        <f>'VELOCIDAD TANGENCIAL'!J$49*A212</f>
        <v>1.2256517540566823</v>
      </c>
      <c r="G212" s="96">
        <f t="shared" si="14"/>
        <v>5.3475067867664583</v>
      </c>
      <c r="H212" s="96">
        <f>'VELOCIDAD TANGENCIAL'!J$94 *A212</f>
        <v>1.7333333333333334</v>
      </c>
      <c r="I212" s="230">
        <f t="shared" si="12"/>
        <v>7.5619398465401799</v>
      </c>
    </row>
    <row r="213" spans="1:9">
      <c r="A213" s="229">
        <v>209</v>
      </c>
      <c r="B213" s="96">
        <f>'VELOCIDAD TANGENCIAL'!J$5*A213</f>
        <v>3.0396274544935448E-2</v>
      </c>
      <c r="C213" s="97">
        <f t="shared" si="15"/>
        <v>0.13262876156606124</v>
      </c>
      <c r="D213" s="96">
        <f>'VELOCIDAD TANGENCIAL'!J$6*A213</f>
        <v>6.0783290090189186E-2</v>
      </c>
      <c r="E213" s="97">
        <f t="shared" si="13"/>
        <v>0.26521708581941761</v>
      </c>
      <c r="F213" s="96">
        <f>'VELOCIDAD TANGENCIAL'!J$49*A213</f>
        <v>1.23154431056657</v>
      </c>
      <c r="G213" s="96">
        <f t="shared" si="14"/>
        <v>5.3732120040341194</v>
      </c>
      <c r="H213" s="96">
        <f>'VELOCIDAD TANGENCIAL'!J$94 *A213</f>
        <v>1.7416666666666667</v>
      </c>
      <c r="I213" s="230">
        <f t="shared" si="12"/>
        <v>7.5982841548648912</v>
      </c>
    </row>
    <row r="214" spans="1:9">
      <c r="A214" s="229">
        <v>210</v>
      </c>
      <c r="B214" s="96">
        <f>'VELOCIDAD TANGENCIAL'!J$5*A214</f>
        <v>3.0541711265246144E-2</v>
      </c>
      <c r="C214" s="97">
        <f t="shared" si="15"/>
        <v>0.13326334888195568</v>
      </c>
      <c r="D214" s="96">
        <f>'VELOCIDAD TANGENCIAL'!J$6*A214</f>
        <v>6.1074119229376694E-2</v>
      </c>
      <c r="E214" s="97">
        <f t="shared" si="13"/>
        <v>0.26648606661178503</v>
      </c>
      <c r="F214" s="96">
        <f>'VELOCIDAD TANGENCIAL'!J$49*A214</f>
        <v>1.2374368670764579</v>
      </c>
      <c r="G214" s="96">
        <f t="shared" si="14"/>
        <v>5.3989171644693501</v>
      </c>
      <c r="H214" s="96">
        <f>'VELOCIDAD TANGENCIAL'!J$94 *A214</f>
        <v>1.75</v>
      </c>
      <c r="I214" s="230">
        <f t="shared" si="12"/>
        <v>7.6346283024556492</v>
      </c>
    </row>
    <row r="215" spans="1:9">
      <c r="A215" s="229">
        <v>211</v>
      </c>
      <c r="B215" s="96">
        <f>'VELOCIDAD TANGENCIAL'!J$5*A215</f>
        <v>3.0687147985556839E-2</v>
      </c>
      <c r="C215" s="97">
        <f t="shared" si="15"/>
        <v>0.13389793619704699</v>
      </c>
      <c r="D215" s="96">
        <f>'VELOCIDAD TANGENCIAL'!J$6*A215</f>
        <v>6.1364948368564202E-2</v>
      </c>
      <c r="E215" s="97">
        <f t="shared" si="13"/>
        <v>0.26775504739734196</v>
      </c>
      <c r="F215" s="96">
        <f>'VELOCIDAD TANGENCIAL'!J$49*A215</f>
        <v>1.2433294235863459</v>
      </c>
      <c r="G215" s="96">
        <f t="shared" si="14"/>
        <v>5.4246222678002676</v>
      </c>
      <c r="H215" s="96">
        <f>'VELOCIDAD TANGENCIAL'!J$94 *A215</f>
        <v>1.7583333333333333</v>
      </c>
      <c r="I215" s="230">
        <f t="shared" si="12"/>
        <v>7.6709722885436316</v>
      </c>
    </row>
    <row r="216" spans="1:9">
      <c r="A216" s="229">
        <v>212</v>
      </c>
      <c r="B216" s="96">
        <f>'VELOCIDAD TANGENCIAL'!J$5*A216</f>
        <v>3.0832584705867534E-2</v>
      </c>
      <c r="C216" s="97">
        <f t="shared" si="15"/>
        <v>0.13453252351127551</v>
      </c>
      <c r="D216" s="96">
        <f>'VELOCIDAD TANGENCIAL'!J$6*A216</f>
        <v>6.1655777507751711E-2</v>
      </c>
      <c r="E216" s="97">
        <f t="shared" si="13"/>
        <v>0.26902402817594473</v>
      </c>
      <c r="F216" s="96">
        <f>'VELOCIDAD TANGENCIAL'!J$49*A216</f>
        <v>1.2492219800962339</v>
      </c>
      <c r="G216" s="96">
        <f t="shared" si="14"/>
        <v>5.4503273137549906</v>
      </c>
      <c r="H216" s="96">
        <f>'VELOCIDAD TANGENCIAL'!J$94 *A216</f>
        <v>1.7666666666666666</v>
      </c>
      <c r="I216" s="230">
        <f t="shared" si="12"/>
        <v>7.7073161123598517</v>
      </c>
    </row>
    <row r="217" spans="1:9">
      <c r="A217" s="229">
        <v>213</v>
      </c>
      <c r="B217" s="96">
        <f>'VELOCIDAD TANGENCIAL'!J$5*A217</f>
        <v>3.097802142617823E-2</v>
      </c>
      <c r="C217" s="97">
        <f t="shared" si="15"/>
        <v>0.13516711082463725</v>
      </c>
      <c r="D217" s="96">
        <f>'VELOCIDAD TANGENCIAL'!J$6*A217</f>
        <v>6.1946606646939219E-2</v>
      </c>
      <c r="E217" s="97">
        <f t="shared" si="13"/>
        <v>0.27029300894761604</v>
      </c>
      <c r="F217" s="96">
        <f>'VELOCIDAD TANGENCIAL'!J$49*A217</f>
        <v>1.2551145366061216</v>
      </c>
      <c r="G217" s="96">
        <f t="shared" si="14"/>
        <v>5.4760323020616344</v>
      </c>
      <c r="H217" s="96">
        <f>'VELOCIDAD TANGENCIAL'!J$94 *A217</f>
        <v>1.7749999999999999</v>
      </c>
      <c r="I217" s="230">
        <f t="shared" si="12"/>
        <v>7.7436597731356587</v>
      </c>
    </row>
    <row r="218" spans="1:9">
      <c r="A218" s="229">
        <v>214</v>
      </c>
      <c r="B218" s="96">
        <f>'VELOCIDAD TANGENCIAL'!J$5*A218</f>
        <v>3.1123458146488925E-2</v>
      </c>
      <c r="C218" s="97">
        <f t="shared" si="15"/>
        <v>0.1358016981371836</v>
      </c>
      <c r="D218" s="96">
        <f>'VELOCIDAD TANGENCIAL'!J$6*A218</f>
        <v>6.2237435786126727E-2</v>
      </c>
      <c r="E218" s="97">
        <f t="shared" si="13"/>
        <v>0.27156198971237877</v>
      </c>
      <c r="F218" s="96">
        <f>'VELOCIDAD TANGENCIAL'!J$49*A218</f>
        <v>1.2610070931160096</v>
      </c>
      <c r="G218" s="96">
        <f t="shared" si="14"/>
        <v>5.5017372324483187</v>
      </c>
      <c r="H218" s="96">
        <f>'VELOCIDAD TANGENCIAL'!J$94 *A218</f>
        <v>1.7833333333333332</v>
      </c>
      <c r="I218" s="230">
        <f t="shared" si="12"/>
        <v>7.7800032701021298</v>
      </c>
    </row>
    <row r="219" spans="1:9">
      <c r="A219" s="229">
        <v>215</v>
      </c>
      <c r="B219" s="96">
        <f>'VELOCIDAD TANGENCIAL'!J$5*A219</f>
        <v>3.1268894866799624E-2</v>
      </c>
      <c r="C219" s="97">
        <f t="shared" si="15"/>
        <v>0.13643628544874389</v>
      </c>
      <c r="D219" s="96">
        <f>'VELOCIDAD TANGENCIAL'!J$6*A219</f>
        <v>6.2528264925314242E-2</v>
      </c>
      <c r="E219" s="97">
        <f t="shared" si="13"/>
        <v>0.27283097047008914</v>
      </c>
      <c r="F219" s="96">
        <f>'VELOCIDAD TANGENCIAL'!J$49*A219</f>
        <v>1.2668996496258975</v>
      </c>
      <c r="G219" s="96">
        <f t="shared" si="14"/>
        <v>5.5274421046432192</v>
      </c>
      <c r="H219" s="96">
        <f>'VELOCIDAD TANGENCIAL'!J$94 *A219</f>
        <v>1.7916666666666667</v>
      </c>
      <c r="I219" s="230">
        <f t="shared" si="12"/>
        <v>7.8163466024905626</v>
      </c>
    </row>
    <row r="220" spans="1:9">
      <c r="A220" s="229">
        <v>216</v>
      </c>
      <c r="B220" s="96">
        <f>'VELOCIDAD TANGENCIAL'!J$5*A220</f>
        <v>3.1414331587110315E-2</v>
      </c>
      <c r="C220" s="97">
        <f t="shared" si="15"/>
        <v>0.13707087275953614</v>
      </c>
      <c r="D220" s="96">
        <f>'VELOCIDAD TANGENCIAL'!J$6*A220</f>
        <v>6.2819094064501743E-2</v>
      </c>
      <c r="E220" s="97">
        <f t="shared" si="13"/>
        <v>0.27409995122082553</v>
      </c>
      <c r="F220" s="96">
        <f>'VELOCIDAD TANGENCIAL'!J$49*A220</f>
        <v>1.2727922061357853</v>
      </c>
      <c r="G220" s="96">
        <f t="shared" si="14"/>
        <v>5.5531469183743436</v>
      </c>
      <c r="H220" s="96">
        <f>'VELOCIDAD TANGENCIAL'!J$94 *A220</f>
        <v>1.8</v>
      </c>
      <c r="I220" s="230">
        <f t="shared" si="12"/>
        <v>7.8526897695320432</v>
      </c>
    </row>
    <row r="221" spans="1:9">
      <c r="A221" s="229">
        <v>217</v>
      </c>
      <c r="B221" s="96">
        <f>'VELOCIDAD TANGENCIAL'!J$5*A221</f>
        <v>3.1559768307421014E-2</v>
      </c>
      <c r="C221" s="97">
        <f t="shared" si="15"/>
        <v>0.13770546006933418</v>
      </c>
      <c r="D221" s="96">
        <f>'VELOCIDAD TANGENCIAL'!J$6*A221</f>
        <v>6.3109923203689258E-2</v>
      </c>
      <c r="E221" s="97">
        <f t="shared" si="13"/>
        <v>0.27536893196438883</v>
      </c>
      <c r="F221" s="96">
        <f>'VELOCIDAD TANGENCIAL'!J$49*A221</f>
        <v>1.2786847626456732</v>
      </c>
      <c r="G221" s="96">
        <f t="shared" si="14"/>
        <v>5.5788516733698126</v>
      </c>
      <c r="H221" s="96">
        <f>'VELOCIDAD TANGENCIAL'!J$94 *A221</f>
        <v>1.8083333333333333</v>
      </c>
      <c r="I221" s="230">
        <f t="shared" si="12"/>
        <v>7.8890327704579342</v>
      </c>
    </row>
    <row r="222" spans="1:9">
      <c r="A222" s="229">
        <v>218</v>
      </c>
      <c r="B222" s="96">
        <f>'VELOCIDAD TANGENCIAL'!J$5*A222</f>
        <v>3.1705205027731713E-2</v>
      </c>
      <c r="C222" s="97">
        <f t="shared" si="15"/>
        <v>0.13834004737835598</v>
      </c>
      <c r="D222" s="96">
        <f>'VELOCIDAD TANGENCIAL'!J$6*A222</f>
        <v>6.3400752342876759E-2</v>
      </c>
      <c r="E222" s="97">
        <f t="shared" si="13"/>
        <v>0.2766379127009681</v>
      </c>
      <c r="F222" s="96">
        <f>'VELOCIDAD TANGENCIAL'!J$49*A222</f>
        <v>1.2845773191555612</v>
      </c>
      <c r="G222" s="96">
        <f t="shared" si="14"/>
        <v>5.6045563693579128</v>
      </c>
      <c r="H222" s="96">
        <f>'VELOCIDAD TANGENCIAL'!J$94 *A222</f>
        <v>1.8166666666666667</v>
      </c>
      <c r="I222" s="230">
        <f t="shared" si="12"/>
        <v>7.925375604499215</v>
      </c>
    </row>
    <row r="223" spans="1:9">
      <c r="A223" s="229">
        <v>219</v>
      </c>
      <c r="B223" s="96">
        <f>'VELOCIDAD TANGENCIAL'!J$5*A223</f>
        <v>3.1850641748042405E-2</v>
      </c>
      <c r="C223" s="97">
        <f t="shared" si="15"/>
        <v>0.13897463468637541</v>
      </c>
      <c r="D223" s="96">
        <f>'VELOCIDAD TANGENCIAL'!J$6*A223</f>
        <v>6.3691581482064274E-2</v>
      </c>
      <c r="E223" s="97">
        <f t="shared" si="13"/>
        <v>0.2779068934303644</v>
      </c>
      <c r="F223" s="96">
        <f>'VELOCIDAD TANGENCIAL'!J$49*A223</f>
        <v>1.2904698756654491</v>
      </c>
      <c r="G223" s="96">
        <f t="shared" si="14"/>
        <v>5.6302610060665996</v>
      </c>
      <c r="H223" s="96">
        <f>'VELOCIDAD TANGENCIAL'!J$94 *A223</f>
        <v>1.825</v>
      </c>
      <c r="I223" s="230">
        <f t="shared" si="12"/>
        <v>7.9617182708872534</v>
      </c>
    </row>
    <row r="224" spans="1:9">
      <c r="A224" s="229">
        <v>220</v>
      </c>
      <c r="B224" s="96">
        <f>'VELOCIDAD TANGENCIAL'!J$5*A224</f>
        <v>3.1996078468353104E-2</v>
      </c>
      <c r="C224" s="97">
        <f t="shared" si="15"/>
        <v>0.13960922199355491</v>
      </c>
      <c r="D224" s="96">
        <f>'VELOCIDAD TANGENCIAL'!J$6*A224</f>
        <v>6.3982410621251776E-2</v>
      </c>
      <c r="E224" s="97">
        <f t="shared" si="13"/>
        <v>0.27917587415265588</v>
      </c>
      <c r="F224" s="96">
        <f>'VELOCIDAD TANGENCIAL'!J$49*A224</f>
        <v>1.2963624321753369</v>
      </c>
      <c r="G224" s="96">
        <f t="shared" si="14"/>
        <v>5.6559655832240514</v>
      </c>
      <c r="H224" s="96">
        <f>'VELOCIDAD TANGENCIAL'!J$94 *A224</f>
        <v>1.8333333333333333</v>
      </c>
      <c r="I224" s="230">
        <f t="shared" si="12"/>
        <v>7.9980607688531489</v>
      </c>
    </row>
    <row r="225" spans="1:9">
      <c r="A225" s="229">
        <v>221</v>
      </c>
      <c r="B225" s="96">
        <f>'VELOCIDAD TANGENCIAL'!J$5*A225</f>
        <v>3.2141515188663795E-2</v>
      </c>
      <c r="C225" s="97">
        <f t="shared" si="15"/>
        <v>0.14024380929989036</v>
      </c>
      <c r="D225" s="96">
        <f>'VELOCIDAD TANGENCIAL'!J$6*A225</f>
        <v>6.4273239760439291E-2</v>
      </c>
      <c r="E225" s="97">
        <f t="shared" si="13"/>
        <v>0.28044485486769882</v>
      </c>
      <c r="F225" s="96">
        <f>'VELOCIDAD TANGENCIAL'!J$49*A225</f>
        <v>1.3022549886852248</v>
      </c>
      <c r="G225" s="96">
        <f t="shared" si="14"/>
        <v>5.6816701005583905</v>
      </c>
      <c r="H225" s="96">
        <f>'VELOCIDAD TANGENCIAL'!J$94 *A225</f>
        <v>1.8416666666666666</v>
      </c>
      <c r="I225" s="230">
        <f t="shared" si="12"/>
        <v>8.034403097628223</v>
      </c>
    </row>
    <row r="226" spans="1:9">
      <c r="A226" s="229">
        <v>222</v>
      </c>
      <c r="B226" s="96">
        <f>'VELOCIDAD TANGENCIAL'!J$5*A226</f>
        <v>3.2286951908974494E-2</v>
      </c>
      <c r="C226" s="97">
        <f t="shared" si="15"/>
        <v>0.14087839660521118</v>
      </c>
      <c r="D226" s="96">
        <f>'VELOCIDAD TANGENCIAL'!J$6*A226</f>
        <v>6.4564068899626792E-2</v>
      </c>
      <c r="E226" s="97">
        <f t="shared" si="13"/>
        <v>0.28171383557551616</v>
      </c>
      <c r="F226" s="96">
        <f>'VELOCIDAD TANGENCIAL'!J$49*A226</f>
        <v>1.3081475451951128</v>
      </c>
      <c r="G226" s="96">
        <f t="shared" si="14"/>
        <v>5.7073745577977402</v>
      </c>
      <c r="H226" s="96">
        <f>'VELOCIDAD TANGENCIAL'!J$94 *A226</f>
        <v>1.8499999999999999</v>
      </c>
      <c r="I226" s="230">
        <f t="shared" si="12"/>
        <v>8.0707452564435798</v>
      </c>
    </row>
    <row r="227" spans="1:9">
      <c r="A227" s="229">
        <v>223</v>
      </c>
      <c r="B227" s="96">
        <f>'VELOCIDAD TANGENCIAL'!J$5*A227</f>
        <v>3.2432388629285193E-2</v>
      </c>
      <c r="C227" s="97">
        <f t="shared" si="15"/>
        <v>0.14151298390973532</v>
      </c>
      <c r="D227" s="96">
        <f>'VELOCIDAD TANGENCIAL'!J$6*A227</f>
        <v>6.4854898038814307E-2</v>
      </c>
      <c r="E227" s="97">
        <f t="shared" si="13"/>
        <v>0.28298281627613064</v>
      </c>
      <c r="F227" s="96">
        <f>'VELOCIDAD TANGENCIAL'!J$49*A227</f>
        <v>1.3140401017050005</v>
      </c>
      <c r="G227" s="96">
        <f t="shared" si="14"/>
        <v>5.7330789546702823</v>
      </c>
      <c r="H227" s="96">
        <f>'VELOCIDAD TANGENCIAL'!J$94 *A227</f>
        <v>1.8583333333333334</v>
      </c>
      <c r="I227" s="230">
        <f t="shared" si="12"/>
        <v>8.1070872445306019</v>
      </c>
    </row>
    <row r="228" spans="1:9">
      <c r="A228" s="229">
        <v>224</v>
      </c>
      <c r="B228" s="96">
        <f>'VELOCIDAD TANGENCIAL'!J$5*A228</f>
        <v>3.2577825349595885E-2</v>
      </c>
      <c r="C228" s="97">
        <f t="shared" si="15"/>
        <v>0.14214757121323662</v>
      </c>
      <c r="D228" s="96">
        <f>'VELOCIDAD TANGENCIAL'!J$6*A228</f>
        <v>6.5145727178001808E-2</v>
      </c>
      <c r="E228" s="97">
        <f t="shared" si="13"/>
        <v>0.28425179696939856</v>
      </c>
      <c r="F228" s="96">
        <f>'VELOCIDAD TANGENCIAL'!J$49*A228</f>
        <v>1.3199326582148885</v>
      </c>
      <c r="G228" s="96">
        <f t="shared" si="14"/>
        <v>5.7587832909040264</v>
      </c>
      <c r="H228" s="96">
        <f>'VELOCIDAD TANGENCIAL'!J$94 *A228</f>
        <v>1.8666666666666667</v>
      </c>
      <c r="I228" s="230">
        <f t="shared" si="12"/>
        <v>8.1434290611202922</v>
      </c>
    </row>
    <row r="229" spans="1:9">
      <c r="A229" s="229">
        <v>225</v>
      </c>
      <c r="B229" s="96">
        <f>'VELOCIDAD TANGENCIAL'!J$5*A229</f>
        <v>3.2723262069906583E-2</v>
      </c>
      <c r="C229" s="97">
        <f t="shared" si="15"/>
        <v>0.14278215851593309</v>
      </c>
      <c r="D229" s="96">
        <f>'VELOCIDAD TANGENCIAL'!J$6*A229</f>
        <v>6.5436556317189323E-2</v>
      </c>
      <c r="E229" s="97">
        <f t="shared" si="13"/>
        <v>0.28552077765539824</v>
      </c>
      <c r="F229" s="96">
        <f>'VELOCIDAD TANGENCIAL'!J$49*A229</f>
        <v>1.3258252147247764</v>
      </c>
      <c r="G229" s="96">
        <f t="shared" si="14"/>
        <v>5.784487566227102</v>
      </c>
      <c r="H229" s="96">
        <f>'VELOCIDAD TANGENCIAL'!J$94 *A229</f>
        <v>1.875</v>
      </c>
      <c r="I229" s="230">
        <f t="shared" si="12"/>
        <v>8.1797707054440405</v>
      </c>
    </row>
    <row r="230" spans="1:9">
      <c r="A230" s="229">
        <v>226</v>
      </c>
      <c r="B230" s="96">
        <f>'VELOCIDAD TANGENCIAL'!J$5*A230</f>
        <v>3.2868698790217275E-2</v>
      </c>
      <c r="C230" s="97">
        <f t="shared" si="15"/>
        <v>0.1434167458175985</v>
      </c>
      <c r="D230" s="96">
        <f>'VELOCIDAD TANGENCIAL'!J$6*A230</f>
        <v>6.5727385456376825E-2</v>
      </c>
      <c r="E230" s="97">
        <f t="shared" si="13"/>
        <v>0.28678975833393039</v>
      </c>
      <c r="F230" s="96">
        <f>'VELOCIDAD TANGENCIAL'!J$49*A230</f>
        <v>1.3317177712346644</v>
      </c>
      <c r="G230" s="96">
        <f t="shared" si="14"/>
        <v>5.8101917803677994</v>
      </c>
      <c r="H230" s="96">
        <f>'VELOCIDAD TANGENCIAL'!J$94 *A230</f>
        <v>1.8833333333333333</v>
      </c>
      <c r="I230" s="230">
        <f t="shared" si="12"/>
        <v>8.2161121767330236</v>
      </c>
    </row>
    <row r="231" spans="1:9">
      <c r="A231" s="229">
        <v>227</v>
      </c>
      <c r="B231" s="96">
        <f>'VELOCIDAD TANGENCIAL'!J$5*A231</f>
        <v>3.3014135510527974E-2</v>
      </c>
      <c r="C231" s="97">
        <f t="shared" si="15"/>
        <v>0.14405133311845092</v>
      </c>
      <c r="D231" s="96">
        <f>'VELOCIDAD TANGENCIAL'!J$6*A231</f>
        <v>6.601821459556434E-2</v>
      </c>
      <c r="E231" s="97">
        <f t="shared" si="13"/>
        <v>0.28805873900518447</v>
      </c>
      <c r="F231" s="96">
        <f>'VELOCIDAD TANGENCIAL'!J$49*A231</f>
        <v>1.3376103277445521</v>
      </c>
      <c r="G231" s="96">
        <f t="shared" si="14"/>
        <v>5.8358959330540783</v>
      </c>
      <c r="H231" s="96">
        <f>'VELOCIDAD TANGENCIAL'!J$94 *A231</f>
        <v>1.8916666666666666</v>
      </c>
      <c r="I231" s="230">
        <f t="shared" si="12"/>
        <v>8.2524534742184184</v>
      </c>
    </row>
    <row r="232" spans="1:9">
      <c r="A232" s="229">
        <v>228</v>
      </c>
      <c r="B232" s="96">
        <f>'VELOCIDAD TANGENCIAL'!J$5*A232</f>
        <v>3.3159572230838666E-2</v>
      </c>
      <c r="C232" s="97">
        <f t="shared" si="15"/>
        <v>0.14468592041831965</v>
      </c>
      <c r="D232" s="96">
        <f>'VELOCIDAD TANGENCIAL'!J$6*A232</f>
        <v>6.6309043734751841E-2</v>
      </c>
      <c r="E232" s="97">
        <f t="shared" si="13"/>
        <v>0.28932771966896115</v>
      </c>
      <c r="F232" s="96">
        <f>'VELOCIDAD TANGENCIAL'!J$49*A232</f>
        <v>1.3435028842544401</v>
      </c>
      <c r="G232" s="96">
        <f t="shared" si="14"/>
        <v>5.8616000240140682</v>
      </c>
      <c r="H232" s="96">
        <f>'VELOCIDAD TANGENCIAL'!J$94 *A232</f>
        <v>1.9</v>
      </c>
      <c r="I232" s="230">
        <f t="shared" si="12"/>
        <v>8.2887945971316235</v>
      </c>
    </row>
    <row r="233" spans="1:9">
      <c r="A233" s="229">
        <v>229</v>
      </c>
      <c r="B233" s="96">
        <f>'VELOCIDAD TANGENCIAL'!J$5*A233</f>
        <v>3.3305008951149365E-2</v>
      </c>
      <c r="C233" s="97">
        <f t="shared" si="15"/>
        <v>0.14532050771725619</v>
      </c>
      <c r="D233" s="96">
        <f>'VELOCIDAD TANGENCIAL'!J$6*A233</f>
        <v>6.6599872873939356E-2</v>
      </c>
      <c r="E233" s="97">
        <f t="shared" si="13"/>
        <v>0.2905967003252834</v>
      </c>
      <c r="F233" s="96">
        <f>'VELOCIDAD TANGENCIAL'!J$49*A233</f>
        <v>1.349395440764328</v>
      </c>
      <c r="G233" s="96">
        <f t="shared" si="14"/>
        <v>5.8873040529760612</v>
      </c>
      <c r="H233" s="96">
        <f>'VELOCIDAD TANGENCIAL'!J$94 *A233</f>
        <v>1.9083333333333332</v>
      </c>
      <c r="I233" s="230">
        <f t="shared" si="12"/>
        <v>8.325135544703663</v>
      </c>
    </row>
    <row r="234" spans="1:9">
      <c r="A234" s="229">
        <v>230</v>
      </c>
      <c r="B234" s="96">
        <f>'VELOCIDAD TANGENCIAL'!J$5*A234</f>
        <v>3.3450445671460063E-2</v>
      </c>
      <c r="C234" s="97">
        <f t="shared" si="15"/>
        <v>0.14595509501525636</v>
      </c>
      <c r="D234" s="96">
        <f>'VELOCIDAD TANGENCIAL'!J$6*A234</f>
        <v>6.6890702013126857E-2</v>
      </c>
      <c r="E234" s="97">
        <f t="shared" si="13"/>
        <v>0.29186568097417387</v>
      </c>
      <c r="F234" s="96">
        <f>'VELOCIDAD TANGENCIAL'!J$49*A234</f>
        <v>1.3552879972742158</v>
      </c>
      <c r="G234" s="96">
        <f t="shared" si="14"/>
        <v>5.9130080196680215</v>
      </c>
      <c r="H234" s="96">
        <f>'VELOCIDAD TANGENCIAL'!J$94 *A234</f>
        <v>1.9166666666666667</v>
      </c>
      <c r="I234" s="230">
        <f t="shared" si="12"/>
        <v>8.3614763161659447</v>
      </c>
    </row>
    <row r="235" spans="1:9">
      <c r="A235" s="229">
        <v>231</v>
      </c>
      <c r="B235" s="96">
        <f>'VELOCIDAD TANGENCIAL'!J$5*A235</f>
        <v>3.3595882391770755E-2</v>
      </c>
      <c r="C235" s="97">
        <f t="shared" si="15"/>
        <v>0.14658968231226058</v>
      </c>
      <c r="D235" s="96">
        <f>'VELOCIDAD TANGENCIAL'!J$6*A235</f>
        <v>6.7181531152314372E-2</v>
      </c>
      <c r="E235" s="97">
        <f t="shared" si="13"/>
        <v>0.29313466161548885</v>
      </c>
      <c r="F235" s="96">
        <f>'VELOCIDAD TANGENCIAL'!J$49*A235</f>
        <v>1.3611805537841037</v>
      </c>
      <c r="G235" s="96">
        <f t="shared" si="14"/>
        <v>5.9387119238181887</v>
      </c>
      <c r="H235" s="96">
        <f>'VELOCIDAD TANGENCIAL'!J$94 *A235</f>
        <v>1.925</v>
      </c>
      <c r="I235" s="230">
        <f t="shared" si="12"/>
        <v>8.3978169107496061</v>
      </c>
    </row>
    <row r="236" spans="1:9">
      <c r="A236" s="229">
        <v>232</v>
      </c>
      <c r="B236" s="96">
        <f>'VELOCIDAD TANGENCIAL'!J$5*A236</f>
        <v>3.3741319112081454E-2</v>
      </c>
      <c r="C236" s="97">
        <f t="shared" si="15"/>
        <v>0.1472242696084313</v>
      </c>
      <c r="D236" s="96">
        <f>'VELOCIDAD TANGENCIAL'!J$6*A236</f>
        <v>6.7472360291501873E-2</v>
      </c>
      <c r="E236" s="97">
        <f t="shared" si="13"/>
        <v>0.29440364224930676</v>
      </c>
      <c r="F236" s="96">
        <f>'VELOCIDAD TANGENCIAL'!J$49*A236</f>
        <v>1.3670731102939917</v>
      </c>
      <c r="G236" s="96">
        <f t="shared" si="14"/>
        <v>5.9644157651545253</v>
      </c>
      <c r="H236" s="96">
        <f>'VELOCIDAD TANGENCIAL'!J$94 *A236</f>
        <v>1.9333333333333333</v>
      </c>
      <c r="I236" s="230">
        <f t="shared" si="12"/>
        <v>8.4341573276860107</v>
      </c>
    </row>
    <row r="237" spans="1:9">
      <c r="A237" s="229">
        <v>233</v>
      </c>
      <c r="B237" s="96">
        <f>'VELOCIDAD TANGENCIAL'!J$5*A237</f>
        <v>3.3886755832392146E-2</v>
      </c>
      <c r="C237" s="97">
        <f t="shared" si="15"/>
        <v>0.14785885690359796</v>
      </c>
      <c r="D237" s="96">
        <f>'VELOCIDAD TANGENCIAL'!J$6*A237</f>
        <v>6.7763189430689388E-2</v>
      </c>
      <c r="E237" s="97">
        <f t="shared" si="13"/>
        <v>0.29567262287548385</v>
      </c>
      <c r="F237" s="96">
        <f>'VELOCIDAD TANGENCIAL'!J$49*A237</f>
        <v>1.3729656668038797</v>
      </c>
      <c r="G237" s="96">
        <f t="shared" si="14"/>
        <v>5.9901195434053296</v>
      </c>
      <c r="H237" s="96">
        <f>'VELOCIDAD TANGENCIAL'!J$94 *A237</f>
        <v>1.9416666666666667</v>
      </c>
      <c r="I237" s="230">
        <f t="shared" si="12"/>
        <v>8.4704975662063013</v>
      </c>
    </row>
    <row r="238" spans="1:9">
      <c r="A238" s="229">
        <v>234</v>
      </c>
      <c r="B238" s="96">
        <f>'VELOCIDAD TANGENCIAL'!J$5*A238</f>
        <v>3.4032192552702845E-2</v>
      </c>
      <c r="C238" s="97">
        <f t="shared" si="15"/>
        <v>0.14849344419781188</v>
      </c>
      <c r="D238" s="96">
        <f>'VELOCIDAD TANGENCIAL'!J$6*A238</f>
        <v>6.805401856987689E-2</v>
      </c>
      <c r="E238" s="97">
        <f t="shared" si="13"/>
        <v>0.29694160349409837</v>
      </c>
      <c r="F238" s="96">
        <f>'VELOCIDAD TANGENCIAL'!J$49*A238</f>
        <v>1.3788582233137674</v>
      </c>
      <c r="G238" s="96">
        <f t="shared" si="14"/>
        <v>6.0158232582987328</v>
      </c>
      <c r="H238" s="96">
        <f>'VELOCIDAD TANGENCIAL'!J$94 *A238</f>
        <v>1.95</v>
      </c>
      <c r="I238" s="230">
        <f t="shared" si="12"/>
        <v>8.5068376255419018</v>
      </c>
    </row>
    <row r="239" spans="1:9">
      <c r="A239" s="229">
        <v>235</v>
      </c>
      <c r="B239" s="96">
        <f>'VELOCIDAD TANGENCIAL'!J$5*A239</f>
        <v>3.4177629273013543E-2</v>
      </c>
      <c r="C239" s="97">
        <f t="shared" si="15"/>
        <v>0.1491280314910691</v>
      </c>
      <c r="D239" s="96">
        <f>'VELOCIDAD TANGENCIAL'!J$6*A239</f>
        <v>6.8344847709064405E-2</v>
      </c>
      <c r="E239" s="97">
        <f t="shared" si="13"/>
        <v>0.29821058410500678</v>
      </c>
      <c r="F239" s="96">
        <f>'VELOCIDAD TANGENCIAL'!J$49*A239</f>
        <v>1.3847507798236554</v>
      </c>
      <c r="G239" s="96">
        <f t="shared" si="14"/>
        <v>6.0415269095627551</v>
      </c>
      <c r="H239" s="96">
        <f>'VELOCIDAD TANGENCIAL'!J$94 *A239</f>
        <v>1.9583333333333333</v>
      </c>
      <c r="I239" s="230">
        <f t="shared" si="12"/>
        <v>8.5431775049238556</v>
      </c>
    </row>
    <row r="240" spans="1:9">
      <c r="A240" s="229">
        <v>236</v>
      </c>
      <c r="B240" s="96">
        <f>'VELOCIDAD TANGENCIAL'!J$5*A240</f>
        <v>3.4323065993324235E-2</v>
      </c>
      <c r="C240" s="97">
        <f t="shared" si="15"/>
        <v>0.14976261878336539</v>
      </c>
      <c r="D240" s="96">
        <f>'VELOCIDAD TANGENCIAL'!J$6*A240</f>
        <v>6.8635676848251906E-2</v>
      </c>
      <c r="E240" s="97">
        <f t="shared" si="13"/>
        <v>0.29947956470823173</v>
      </c>
      <c r="F240" s="96">
        <f>'VELOCIDAD TANGENCIAL'!J$49*A240</f>
        <v>1.3906433363335433</v>
      </c>
      <c r="G240" s="96">
        <f t="shared" si="14"/>
        <v>6.0672304969255304</v>
      </c>
      <c r="H240" s="96">
        <f>'VELOCIDAD TANGENCIAL'!J$94 *A240</f>
        <v>1.9666666666666666</v>
      </c>
      <c r="I240" s="230">
        <f t="shared" si="12"/>
        <v>8.5795172035835954</v>
      </c>
    </row>
    <row r="241" spans="1:9">
      <c r="A241" s="229">
        <v>237</v>
      </c>
      <c r="B241" s="96">
        <f>'VELOCIDAD TANGENCIAL'!J$5*A241</f>
        <v>3.4468502713634934E-2</v>
      </c>
      <c r="C241" s="97">
        <f t="shared" si="15"/>
        <v>0.15039720607469675</v>
      </c>
      <c r="D241" s="96">
        <f>'VELOCIDAD TANGENCIAL'!J$6*A241</f>
        <v>6.8926505987439421E-2</v>
      </c>
      <c r="E241" s="97">
        <f t="shared" si="13"/>
        <v>0.30074854530374057</v>
      </c>
      <c r="F241" s="96">
        <f>'VELOCIDAD TANGENCIAL'!J$49*A241</f>
        <v>1.396535892843431</v>
      </c>
      <c r="G241" s="96">
        <f t="shared" si="14"/>
        <v>6.092934020115357</v>
      </c>
      <c r="H241" s="96">
        <f>'VELOCIDAD TANGENCIAL'!J$94 *A241</f>
        <v>1.9749999999999999</v>
      </c>
      <c r="I241" s="230">
        <f t="shared" si="12"/>
        <v>8.61585672075228</v>
      </c>
    </row>
    <row r="242" spans="1:9">
      <c r="A242" s="229">
        <v>238</v>
      </c>
      <c r="B242" s="96">
        <f>'VELOCIDAD TANGENCIAL'!J$5*A242</f>
        <v>3.4613939433945626E-2</v>
      </c>
      <c r="C242" s="97">
        <f t="shared" si="15"/>
        <v>0.15103179336505906</v>
      </c>
      <c r="D242" s="96">
        <f>'VELOCIDAD TANGENCIAL'!J$6*A242</f>
        <v>6.9217335126626922E-2</v>
      </c>
      <c r="E242" s="97">
        <f t="shared" si="13"/>
        <v>0.30201752589150066</v>
      </c>
      <c r="F242" s="96">
        <f>'VELOCIDAD TANGENCIAL'!J$49*A242</f>
        <v>1.402428449353319</v>
      </c>
      <c r="G242" s="96">
        <f t="shared" si="14"/>
        <v>6.1186374788602036</v>
      </c>
      <c r="H242" s="96">
        <f>'VELOCIDAD TANGENCIAL'!J$94 *A242</f>
        <v>1.9833333333333334</v>
      </c>
      <c r="I242" s="230">
        <f t="shared" si="12"/>
        <v>8.6521960556612978</v>
      </c>
    </row>
    <row r="243" spans="1:9">
      <c r="A243" s="229">
        <v>239</v>
      </c>
      <c r="B243" s="96">
        <f>'VELOCIDAD TANGENCIAL'!J$5*A243</f>
        <v>3.4759376154256325E-2</v>
      </c>
      <c r="C243" s="97">
        <f t="shared" si="15"/>
        <v>0.15166638065444824</v>
      </c>
      <c r="D243" s="96">
        <f>'VELOCIDAD TANGENCIAL'!J$6*A243</f>
        <v>6.9508164265814437E-2</v>
      </c>
      <c r="E243" s="97">
        <f t="shared" si="13"/>
        <v>0.30328650647153471</v>
      </c>
      <c r="F243" s="96">
        <f>'VELOCIDAD TANGENCIAL'!J$49*A243</f>
        <v>1.408321005863207</v>
      </c>
      <c r="G243" s="96">
        <f t="shared" si="14"/>
        <v>6.14434087288826</v>
      </c>
      <c r="H243" s="96">
        <f>'VELOCIDAD TANGENCIAL'!J$94 *A243</f>
        <v>1.9916666666666667</v>
      </c>
      <c r="I243" s="230">
        <f t="shared" si="12"/>
        <v>8.6885352075418112</v>
      </c>
    </row>
    <row r="244" spans="1:9">
      <c r="A244" s="229">
        <v>240</v>
      </c>
      <c r="B244" s="96">
        <f>'VELOCIDAD TANGENCIAL'!J$5*A244</f>
        <v>3.4904812874567023E-2</v>
      </c>
      <c r="C244" s="97">
        <f t="shared" si="15"/>
        <v>0.15230096794291573</v>
      </c>
      <c r="D244" s="96">
        <f>'VELOCIDAD TANGENCIAL'!J$6*A244</f>
        <v>6.9798993405001938E-2</v>
      </c>
      <c r="E244" s="97">
        <f t="shared" si="13"/>
        <v>0.30455548704369911</v>
      </c>
      <c r="F244" s="96">
        <f>'VELOCIDAD TANGENCIAL'!J$49*A244</f>
        <v>1.4142135623730949</v>
      </c>
      <c r="G244" s="96">
        <f t="shared" si="14"/>
        <v>6.1700442019276611</v>
      </c>
      <c r="H244" s="96">
        <f>'VELOCIDAD TANGENCIAL'!J$94 *A244</f>
        <v>2</v>
      </c>
      <c r="I244" s="230">
        <f t="shared" si="12"/>
        <v>8.7248741756252706</v>
      </c>
    </row>
    <row r="245" spans="1:9">
      <c r="A245" s="229">
        <v>241</v>
      </c>
      <c r="B245" s="96">
        <f>'VELOCIDAD TANGENCIAL'!J$5*A245</f>
        <v>3.5050249594877715E-2</v>
      </c>
      <c r="C245" s="97">
        <f t="shared" si="15"/>
        <v>0.15293555523029087</v>
      </c>
      <c r="D245" s="96">
        <f>'VELOCIDAD TANGENCIAL'!J$6*A245</f>
        <v>7.0089822544189453E-2</v>
      </c>
      <c r="E245" s="97">
        <f t="shared" si="13"/>
        <v>0.30582446760807219</v>
      </c>
      <c r="F245" s="96">
        <f>'VELOCIDAD TANGENCIAL'!J$49*A245</f>
        <v>1.4201061188829827</v>
      </c>
      <c r="G245" s="96">
        <f t="shared" si="14"/>
        <v>6.1957474657065434</v>
      </c>
      <c r="H245" s="96">
        <f>'VELOCIDAD TANGENCIAL'!J$94 *A245</f>
        <v>2.0083333333333333</v>
      </c>
      <c r="I245" s="230">
        <f t="shared" si="12"/>
        <v>8.7612129591427959</v>
      </c>
    </row>
    <row r="246" spans="1:9">
      <c r="A246" s="229">
        <v>242</v>
      </c>
      <c r="B246" s="96">
        <f>'VELOCIDAD TANGENCIAL'!J$5*A246</f>
        <v>3.5195686315188414E-2</v>
      </c>
      <c r="C246" s="97">
        <f t="shared" si="15"/>
        <v>0.15357014251673612</v>
      </c>
      <c r="D246" s="96">
        <f>'VELOCIDAD TANGENCIAL'!J$6*A246</f>
        <v>7.0380651683376955E-2</v>
      </c>
      <c r="E246" s="97">
        <f t="shared" si="13"/>
        <v>0.30709344816451012</v>
      </c>
      <c r="F246" s="96">
        <f>'VELOCIDAD TANGENCIAL'!J$49*A246</f>
        <v>1.4259986753928706</v>
      </c>
      <c r="G246" s="96">
        <f t="shared" si="14"/>
        <v>6.2214506639530986</v>
      </c>
      <c r="H246" s="96">
        <f>'VELOCIDAD TANGENCIAL'!J$94 *A246</f>
        <v>2.0166666666666666</v>
      </c>
      <c r="I246" s="230">
        <f t="shared" si="12"/>
        <v>8.7975515573256775</v>
      </c>
    </row>
    <row r="247" spans="1:9">
      <c r="A247" s="229">
        <v>243</v>
      </c>
      <c r="B247" s="96">
        <f>'VELOCIDAD TANGENCIAL'!J$5*A247</f>
        <v>3.5341123035499106E-2</v>
      </c>
      <c r="C247" s="97">
        <f t="shared" si="15"/>
        <v>0.15420472980219188</v>
      </c>
      <c r="D247" s="96">
        <f>'VELOCIDAD TANGENCIAL'!J$6*A247</f>
        <v>7.067148082256447E-2</v>
      </c>
      <c r="E247" s="97">
        <f t="shared" si="13"/>
        <v>0.30836242871309122</v>
      </c>
      <c r="F247" s="96">
        <f>'VELOCIDAD TANGENCIAL'!J$49*A247</f>
        <v>1.4318912319027586</v>
      </c>
      <c r="G247" s="96">
        <f t="shared" si="14"/>
        <v>6.247153796395299</v>
      </c>
      <c r="H247" s="96">
        <f>'VELOCIDAD TANGENCIAL'!J$94 *A247</f>
        <v>2.0249999999999999</v>
      </c>
      <c r="I247" s="230">
        <f t="shared" si="12"/>
        <v>8.8338899694053179</v>
      </c>
    </row>
    <row r="248" spans="1:9">
      <c r="A248" s="229">
        <v>244</v>
      </c>
      <c r="B248" s="96">
        <f>'VELOCIDAD TANGENCIAL'!J$5*A248</f>
        <v>3.5486559755809804E-2</v>
      </c>
      <c r="C248" s="97">
        <f t="shared" si="15"/>
        <v>0.1548393170866541</v>
      </c>
      <c r="D248" s="96">
        <f>'VELOCIDAD TANGENCIAL'!J$6*A248</f>
        <v>7.0962309961751971E-2</v>
      </c>
      <c r="E248" s="97">
        <f t="shared" si="13"/>
        <v>0.30963140925367194</v>
      </c>
      <c r="F248" s="96">
        <f>'VELOCIDAD TANGENCIAL'!J$49*A248</f>
        <v>1.4377837884126463</v>
      </c>
      <c r="G248" s="96">
        <f t="shared" si="14"/>
        <v>6.272856862761504</v>
      </c>
      <c r="H248" s="96">
        <f>'VELOCIDAD TANGENCIAL'!J$94 *A248</f>
        <v>2.0333333333333332</v>
      </c>
      <c r="I248" s="230">
        <f t="shared" si="12"/>
        <v>8.8702281946129062</v>
      </c>
    </row>
    <row r="249" spans="1:9">
      <c r="A249" s="229">
        <v>245</v>
      </c>
      <c r="B249" s="96">
        <f>'VELOCIDAD TANGENCIAL'!J$5*A249</f>
        <v>3.5631996476120503E-2</v>
      </c>
      <c r="C249" s="97">
        <f t="shared" si="15"/>
        <v>0.15547390437017414</v>
      </c>
      <c r="D249" s="96">
        <f>'VELOCIDAD TANGENCIAL'!J$6*A249</f>
        <v>7.1253139100939486E-2</v>
      </c>
      <c r="E249" s="97">
        <f t="shared" si="13"/>
        <v>0.3109003897863305</v>
      </c>
      <c r="F249" s="96">
        <f>'VELOCIDAD TANGENCIAL'!J$49*A249</f>
        <v>1.4436763449225343</v>
      </c>
      <c r="G249" s="96">
        <f t="shared" si="14"/>
        <v>6.298559862779685</v>
      </c>
      <c r="H249" s="96">
        <f>'VELOCIDAD TANGENCIAL'!J$94 *A249</f>
        <v>2.0416666666666665</v>
      </c>
      <c r="I249" s="230">
        <f t="shared" si="12"/>
        <v>8.9065662321799106</v>
      </c>
    </row>
    <row r="250" spans="1:9">
      <c r="A250" s="229">
        <v>246</v>
      </c>
      <c r="B250" s="96">
        <f>'VELOCIDAD TANGENCIAL'!J$5*A250</f>
        <v>3.5777433196431195E-2</v>
      </c>
      <c r="C250" s="97">
        <f t="shared" si="15"/>
        <v>0.15610849165258139</v>
      </c>
      <c r="D250" s="96">
        <f>'VELOCIDAD TANGENCIAL'!J$6*A250</f>
        <v>7.1543968240126987E-2</v>
      </c>
      <c r="E250" s="97">
        <f t="shared" si="13"/>
        <v>0.31216937031086767</v>
      </c>
      <c r="F250" s="96">
        <f>'VELOCIDAD TANGENCIAL'!J$49*A250</f>
        <v>1.4495689014324222</v>
      </c>
      <c r="G250" s="96">
        <f t="shared" si="14"/>
        <v>6.3242627961780382</v>
      </c>
      <c r="H250" s="96">
        <f>'VELOCIDAD TANGENCIAL'!J$94 *A250</f>
        <v>2.0499999999999998</v>
      </c>
      <c r="I250" s="230">
        <f t="shared" si="12"/>
        <v>8.9429040813374119</v>
      </c>
    </row>
    <row r="251" spans="1:9">
      <c r="A251" s="229">
        <v>247</v>
      </c>
      <c r="B251" s="96">
        <f>'VELOCIDAD TANGENCIAL'!J$5*A251</f>
        <v>3.5922869916741894E-2</v>
      </c>
      <c r="C251" s="97">
        <f t="shared" si="15"/>
        <v>0.15674307893409387</v>
      </c>
      <c r="D251" s="96">
        <f>'VELOCIDAD TANGENCIAL'!J$6*A251</f>
        <v>7.1834797379314502E-2</v>
      </c>
      <c r="E251" s="97">
        <f t="shared" si="13"/>
        <v>0.31343835082741733</v>
      </c>
      <c r="F251" s="96">
        <f>'VELOCIDAD TANGENCIAL'!J$49*A251</f>
        <v>1.4554614579423102</v>
      </c>
      <c r="G251" s="96">
        <f t="shared" si="14"/>
        <v>6.3499656626847027</v>
      </c>
      <c r="H251" s="96">
        <f>'VELOCIDAD TANGENCIAL'!J$94 *A251</f>
        <v>2.0583333333333331</v>
      </c>
      <c r="I251" s="230">
        <f t="shared" si="12"/>
        <v>8.9792417413168888</v>
      </c>
    </row>
    <row r="252" spans="1:9">
      <c r="A252" s="229">
        <v>248</v>
      </c>
      <c r="B252" s="96">
        <f>'VELOCIDAD TANGENCIAL'!J$5*A252</f>
        <v>3.6068306637052586E-2</v>
      </c>
      <c r="C252" s="97">
        <f t="shared" si="15"/>
        <v>0.15737766621448535</v>
      </c>
      <c r="D252" s="96">
        <f>'VELOCIDAD TANGENCIAL'!J$6*A252</f>
        <v>7.2125626518502003E-2</v>
      </c>
      <c r="E252" s="97">
        <f t="shared" si="13"/>
        <v>0.31470733133594669</v>
      </c>
      <c r="F252" s="96">
        <f>'VELOCIDAD TANGENCIAL'!J$49*A252</f>
        <v>1.4613540144521979</v>
      </c>
      <c r="G252" s="96">
        <f t="shared" si="14"/>
        <v>6.3756684620278214</v>
      </c>
      <c r="H252" s="96">
        <f>'VELOCIDAD TANGENCIAL'!J$94 *A252</f>
        <v>2.0666666666666664</v>
      </c>
      <c r="I252" s="230">
        <f t="shared" si="12"/>
        <v>9.015579211349543</v>
      </c>
    </row>
    <row r="253" spans="1:9">
      <c r="A253" s="229">
        <v>249</v>
      </c>
      <c r="B253" s="96">
        <f>'VELOCIDAD TANGENCIAL'!J$5*A253</f>
        <v>3.6213743357363284E-2</v>
      </c>
      <c r="C253" s="97">
        <f t="shared" si="15"/>
        <v>0.15801225349397385</v>
      </c>
      <c r="D253" s="96">
        <f>'VELOCIDAD TANGENCIAL'!J$6*A253</f>
        <v>7.2416455657689519E-2</v>
      </c>
      <c r="E253" s="97">
        <f t="shared" si="13"/>
        <v>0.3159763118363122</v>
      </c>
      <c r="F253" s="96">
        <f>'VELOCIDAD TANGENCIAL'!J$49*A253</f>
        <v>1.4672465709620859</v>
      </c>
      <c r="G253" s="96">
        <f t="shared" si="14"/>
        <v>6.4013711939355336</v>
      </c>
      <c r="H253" s="96">
        <f>'VELOCIDAD TANGENCIAL'!J$94 *A253</f>
        <v>2.0750000000000002</v>
      </c>
      <c r="I253" s="230">
        <f t="shared" si="12"/>
        <v>9.0519164906668035</v>
      </c>
    </row>
    <row r="254" spans="1:9">
      <c r="A254" s="229">
        <v>250</v>
      </c>
      <c r="B254" s="96">
        <f>'VELOCIDAD TANGENCIAL'!J$5*A254</f>
        <v>3.6359180077673976E-2</v>
      </c>
      <c r="C254" s="97">
        <f t="shared" si="15"/>
        <v>0.15864684077233324</v>
      </c>
      <c r="D254" s="96">
        <f>'VELOCIDAD TANGENCIAL'!J$6*A254</f>
        <v>7.270728479687702E-2</v>
      </c>
      <c r="E254" s="97">
        <f t="shared" si="13"/>
        <v>0.31724529232859194</v>
      </c>
      <c r="F254" s="96">
        <f>'VELOCIDAD TANGENCIAL'!J$49*A254</f>
        <v>1.4731391274719738</v>
      </c>
      <c r="G254" s="96">
        <f t="shared" si="14"/>
        <v>6.4270738581359836</v>
      </c>
      <c r="H254" s="96">
        <f>'VELOCIDAD TANGENCIAL'!J$94 *A254</f>
        <v>2.0833333333333335</v>
      </c>
      <c r="I254" s="230">
        <f t="shared" si="12"/>
        <v>9.0882535784998808</v>
      </c>
    </row>
    <row r="255" spans="1:9">
      <c r="A255" s="229">
        <v>251</v>
      </c>
      <c r="B255" s="96">
        <f>'VELOCIDAD TANGENCIAL'!J$5*A255</f>
        <v>3.6504616797984675E-2</v>
      </c>
      <c r="C255" s="97">
        <f t="shared" si="15"/>
        <v>0.15928142804978143</v>
      </c>
      <c r="D255" s="96">
        <f>'VELOCIDAD TANGENCIAL'!J$6*A255</f>
        <v>7.2998113936064535E-2</v>
      </c>
      <c r="E255" s="97">
        <f t="shared" si="13"/>
        <v>0.31851427281264244</v>
      </c>
      <c r="F255" s="96">
        <f>'VELOCIDAD TANGENCIAL'!J$49*A255</f>
        <v>1.4790316839818616</v>
      </c>
      <c r="G255" s="96">
        <f t="shared" si="14"/>
        <v>6.4527764543573136</v>
      </c>
      <c r="H255" s="96">
        <f>'VELOCIDAD TANGENCIAL'!J$94 *A255</f>
        <v>2.0916666666666668</v>
      </c>
      <c r="I255" s="230">
        <f t="shared" si="12"/>
        <v>9.1245904740802661</v>
      </c>
    </row>
    <row r="256" spans="1:9">
      <c r="A256" s="229">
        <v>252</v>
      </c>
      <c r="B256" s="96">
        <f>'VELOCIDAD TANGENCIAL'!J$5*A256</f>
        <v>3.6650053518295374E-2</v>
      </c>
      <c r="C256" s="97">
        <f t="shared" si="15"/>
        <v>0.15991601532614785</v>
      </c>
      <c r="D256" s="96">
        <f>'VELOCIDAD TANGENCIAL'!J$6*A256</f>
        <v>7.3288943075252036E-2</v>
      </c>
      <c r="E256" s="97">
        <f t="shared" si="13"/>
        <v>0.3197832532885419</v>
      </c>
      <c r="F256" s="96">
        <f>'VELOCIDAD TANGENCIAL'!J$49*A256</f>
        <v>1.4849242404917495</v>
      </c>
      <c r="G256" s="96">
        <f t="shared" si="14"/>
        <v>6.4784789823277231</v>
      </c>
      <c r="H256" s="96">
        <f>'VELOCIDAD TANGENCIAL'!J$94 *A256</f>
        <v>2.1</v>
      </c>
      <c r="I256" s="230">
        <f t="shared" si="12"/>
        <v>9.1609271766390687</v>
      </c>
    </row>
    <row r="257" spans="1:9">
      <c r="A257" s="229">
        <v>253</v>
      </c>
      <c r="B257" s="96">
        <f>'VELOCIDAD TANGENCIAL'!J$5*A257</f>
        <v>3.6795490238606066E-2</v>
      </c>
      <c r="C257" s="97">
        <f t="shared" si="15"/>
        <v>0.16055060260142834</v>
      </c>
      <c r="D257" s="96">
        <f>'VELOCIDAD TANGENCIAL'!J$6*A257</f>
        <v>7.3579772214439551E-2</v>
      </c>
      <c r="E257" s="97">
        <f t="shared" si="13"/>
        <v>0.32105223375614661</v>
      </c>
      <c r="F257" s="96">
        <f>'VELOCIDAD TANGENCIAL'!J$49*A257</f>
        <v>1.4908167970016375</v>
      </c>
      <c r="G257" s="96">
        <f t="shared" si="14"/>
        <v>6.5041814417752448</v>
      </c>
      <c r="H257" s="96">
        <f>'VELOCIDAD TANGENCIAL'!J$94 *A257</f>
        <v>2.1083333333333334</v>
      </c>
      <c r="I257" s="230">
        <f t="shared" si="12"/>
        <v>9.1972636854077887</v>
      </c>
    </row>
    <row r="258" spans="1:9">
      <c r="A258" s="229">
        <v>254</v>
      </c>
      <c r="B258" s="96">
        <f>'VELOCIDAD TANGENCIAL'!J$5*A258</f>
        <v>3.6940926958916764E-2</v>
      </c>
      <c r="C258" s="97">
        <f t="shared" si="15"/>
        <v>0.16118518987578542</v>
      </c>
      <c r="D258" s="96">
        <f>'VELOCIDAD TANGENCIAL'!J$6*A258</f>
        <v>7.3870601353627052E-2</v>
      </c>
      <c r="E258" s="97">
        <f t="shared" si="13"/>
        <v>0.32232121421553495</v>
      </c>
      <c r="F258" s="96">
        <f>'VELOCIDAD TANGENCIAL'!J$49*A258</f>
        <v>1.4967093535115255</v>
      </c>
      <c r="G258" s="96">
        <f t="shared" si="14"/>
        <v>6.5298838324280251</v>
      </c>
      <c r="H258" s="96">
        <f>'VELOCIDAD TANGENCIAL'!J$94 *A258</f>
        <v>2.1166666666666667</v>
      </c>
      <c r="I258" s="230">
        <f t="shared" si="12"/>
        <v>9.2335999996176525</v>
      </c>
    </row>
    <row r="259" spans="1:9">
      <c r="A259" s="229">
        <v>255</v>
      </c>
      <c r="B259" s="96">
        <f>'VELOCIDAD TANGENCIAL'!J$5*A259</f>
        <v>3.7086363679227456E-2</v>
      </c>
      <c r="C259" s="97">
        <f t="shared" si="15"/>
        <v>0.16181977714899293</v>
      </c>
      <c r="D259" s="96">
        <f>'VELOCIDAD TANGENCIAL'!J$6*A259</f>
        <v>7.4161430492814567E-2</v>
      </c>
      <c r="E259" s="97">
        <f t="shared" si="13"/>
        <v>0.32359019466650757</v>
      </c>
      <c r="F259" s="96">
        <f>'VELOCIDAD TANGENCIAL'!J$49*A259</f>
        <v>1.5026019100214132</v>
      </c>
      <c r="G259" s="96">
        <f t="shared" si="14"/>
        <v>6.5555861540143763</v>
      </c>
      <c r="H259" s="96">
        <f>'VELOCIDAD TANGENCIAL'!J$94 *A259</f>
        <v>2.125</v>
      </c>
      <c r="I259" s="230">
        <f t="shared" si="12"/>
        <v>9.2699361185001123</v>
      </c>
    </row>
    <row r="260" spans="1:9">
      <c r="A260" s="229">
        <v>256</v>
      </c>
      <c r="B260" s="96">
        <f>'VELOCIDAD TANGENCIAL'!J$5*A260</f>
        <v>3.7231800399538155E-2</v>
      </c>
      <c r="C260" s="97">
        <f t="shared" si="15"/>
        <v>0.16245436442126882</v>
      </c>
      <c r="D260" s="96">
        <f>'VELOCIDAD TANGENCIAL'!J$6*A260</f>
        <v>7.4452259632002069E-2</v>
      </c>
      <c r="E260" s="97">
        <f t="shared" si="13"/>
        <v>0.32485917510919848</v>
      </c>
      <c r="F260" s="96">
        <f>'VELOCIDAD TANGENCIAL'!J$49*A260</f>
        <v>1.5084944665313011</v>
      </c>
      <c r="G260" s="96">
        <f t="shared" si="14"/>
        <v>6.5812884062622778</v>
      </c>
      <c r="H260" s="96">
        <f>'VELOCIDAD TANGENCIAL'!J$94 *A260</f>
        <v>2.1333333333333333</v>
      </c>
      <c r="I260" s="230">
        <f t="shared" si="12"/>
        <v>9.3062720412864604</v>
      </c>
    </row>
    <row r="261" spans="1:9">
      <c r="A261" s="229">
        <v>257</v>
      </c>
      <c r="B261" s="96">
        <f>'VELOCIDAD TANGENCIAL'!J$5*A261</f>
        <v>3.7377237119848854E-2</v>
      </c>
      <c r="C261" s="97">
        <f t="shared" si="15"/>
        <v>0.16308895169244247</v>
      </c>
      <c r="D261" s="96">
        <f>'VELOCIDAD TANGENCIAL'!J$6*A261</f>
        <v>7.474308877118957E-2</v>
      </c>
      <c r="E261" s="97">
        <f t="shared" si="13"/>
        <v>0.32612815554357488</v>
      </c>
      <c r="F261" s="96">
        <f>'VELOCIDAD TANGENCIAL'!J$49*A261</f>
        <v>1.5143870230411891</v>
      </c>
      <c r="G261" s="96">
        <f t="shared" si="14"/>
        <v>6.6069905888999889</v>
      </c>
      <c r="H261" s="96">
        <f>'VELOCIDAD TANGENCIAL'!J$94 *A261</f>
        <v>2.1416666666666666</v>
      </c>
      <c r="I261" s="230">
        <f t="shared" ref="I261:I324" si="16">(250*COS(RADIANS(90-H261)))</f>
        <v>9.3426077672080456</v>
      </c>
    </row>
    <row r="262" spans="1:9">
      <c r="A262" s="229">
        <v>258</v>
      </c>
      <c r="B262" s="96">
        <f>'VELOCIDAD TANGENCIAL'!J$5*A262</f>
        <v>3.7522673840159546E-2</v>
      </c>
      <c r="C262" s="97">
        <f t="shared" si="15"/>
        <v>0.16372353896256528</v>
      </c>
      <c r="D262" s="96">
        <f>'VELOCIDAD TANGENCIAL'!J$6*A262</f>
        <v>7.5033917910377085E-2</v>
      </c>
      <c r="E262" s="97">
        <f t="shared" ref="E262:E325" si="17">(250*COS(RADIANS(90-D262)))</f>
        <v>0.32739713596949305</v>
      </c>
      <c r="F262" s="96">
        <f>'VELOCIDAD TANGENCIAL'!J$49*A262</f>
        <v>1.5202795795510768</v>
      </c>
      <c r="G262" s="96">
        <f t="shared" ref="G262:G325" si="18">(250*COS(RADIANS(90-F262)))</f>
        <v>6.6326927016554906</v>
      </c>
      <c r="H262" s="96">
        <f>'VELOCIDAD TANGENCIAL'!J$94 *A262</f>
        <v>2.15</v>
      </c>
      <c r="I262" s="230">
        <f t="shared" si="16"/>
        <v>9.3789432954962262</v>
      </c>
    </row>
    <row r="263" spans="1:9">
      <c r="A263" s="229">
        <v>259</v>
      </c>
      <c r="B263" s="96">
        <f>'VELOCIDAD TANGENCIAL'!J$5*A263</f>
        <v>3.7668110560470244E-2</v>
      </c>
      <c r="C263" s="97">
        <f t="shared" ref="C263:C326" si="19">(250*COS(RADIANS(90-B263)))</f>
        <v>0.16435812623163323</v>
      </c>
      <c r="D263" s="96">
        <f>'VELOCIDAD TANGENCIAL'!J$6*A263</f>
        <v>7.5324747049564586E-2</v>
      </c>
      <c r="E263" s="97">
        <f t="shared" si="17"/>
        <v>0.32866611638703136</v>
      </c>
      <c r="F263" s="96">
        <f>'VELOCIDAD TANGENCIAL'!J$49*A263</f>
        <v>1.5261721360609648</v>
      </c>
      <c r="G263" s="96">
        <f t="shared" si="18"/>
        <v>6.658394744257099</v>
      </c>
      <c r="H263" s="96">
        <f>'VELOCIDAD TANGENCIAL'!J$94 *A263</f>
        <v>2.1583333333333332</v>
      </c>
      <c r="I263" s="230">
        <f t="shared" si="16"/>
        <v>9.4152786253823013</v>
      </c>
    </row>
    <row r="264" spans="1:9">
      <c r="A264" s="229">
        <v>260</v>
      </c>
      <c r="B264" s="96">
        <f>'VELOCIDAD TANGENCIAL'!J$5*A264</f>
        <v>3.7813547280780936E-2</v>
      </c>
      <c r="C264" s="97">
        <f t="shared" si="19"/>
        <v>0.16499271349964215</v>
      </c>
      <c r="D264" s="96">
        <f>'VELOCIDAD TANGENCIAL'!J$6*A264</f>
        <v>7.5615576188752101E-2</v>
      </c>
      <c r="E264" s="97">
        <f t="shared" si="17"/>
        <v>0.32993509679604599</v>
      </c>
      <c r="F264" s="96">
        <f>'VELOCIDAD TANGENCIAL'!J$49*A264</f>
        <v>1.5320646925708528</v>
      </c>
      <c r="G264" s="96">
        <f t="shared" si="18"/>
        <v>6.684096716432963</v>
      </c>
      <c r="H264" s="96">
        <f>'VELOCIDAD TANGENCIAL'!J$94 *A264</f>
        <v>2.1666666666666665</v>
      </c>
      <c r="I264" s="230">
        <f t="shared" si="16"/>
        <v>9.4516137560977445</v>
      </c>
    </row>
    <row r="265" spans="1:9">
      <c r="A265" s="229">
        <v>261</v>
      </c>
      <c r="B265" s="96">
        <f>'VELOCIDAD TANGENCIAL'!J$5*A265</f>
        <v>3.7958984001091635E-2</v>
      </c>
      <c r="C265" s="97">
        <f t="shared" si="19"/>
        <v>0.16562730076658796</v>
      </c>
      <c r="D265" s="96">
        <f>'VELOCIDAD TANGENCIAL'!J$6*A265</f>
        <v>7.5906405327939602E-2</v>
      </c>
      <c r="E265" s="97">
        <f t="shared" si="17"/>
        <v>0.33120407719661538</v>
      </c>
      <c r="F265" s="96">
        <f>'VELOCIDAD TANGENCIAL'!J$49*A265</f>
        <v>1.5379572490807407</v>
      </c>
      <c r="G265" s="96">
        <f t="shared" si="18"/>
        <v>6.7097986179111224</v>
      </c>
      <c r="H265" s="96">
        <f>'VELOCIDAD TANGENCIAL'!J$94 *A265</f>
        <v>2.1749999999999998</v>
      </c>
      <c r="I265" s="230">
        <f t="shared" si="16"/>
        <v>9.4879486868738141</v>
      </c>
    </row>
    <row r="266" spans="1:9">
      <c r="A266" s="229">
        <v>262</v>
      </c>
      <c r="B266" s="96">
        <f>'VELOCIDAD TANGENCIAL'!J$5*A266</f>
        <v>3.8104420721402334E-2</v>
      </c>
      <c r="C266" s="97">
        <f t="shared" si="19"/>
        <v>0.16626188803241113</v>
      </c>
      <c r="D266" s="96">
        <f>'VELOCIDAD TANGENCIAL'!J$6*A266</f>
        <v>7.6197234467127117E-2</v>
      </c>
      <c r="E266" s="97">
        <f t="shared" si="17"/>
        <v>0.33247305758859586</v>
      </c>
      <c r="F266" s="96">
        <f>'VELOCIDAD TANGENCIAL'!J$49*A266</f>
        <v>1.5438498055906285</v>
      </c>
      <c r="G266" s="96">
        <f t="shared" si="18"/>
        <v>6.7355004484197298</v>
      </c>
      <c r="H266" s="96">
        <f>'VELOCIDAD TANGENCIAL'!J$94 *A266</f>
        <v>2.1833333333333331</v>
      </c>
      <c r="I266" s="230">
        <f t="shared" si="16"/>
        <v>9.5242834169419925</v>
      </c>
    </row>
    <row r="267" spans="1:9">
      <c r="A267" s="229">
        <v>263</v>
      </c>
      <c r="B267" s="96">
        <f>'VELOCIDAD TANGENCIAL'!J$5*A267</f>
        <v>3.8249857441713025E-2</v>
      </c>
      <c r="C267" s="97">
        <f t="shared" si="19"/>
        <v>0.16689647529727406</v>
      </c>
      <c r="D267" s="96">
        <f>'VELOCIDAD TANGENCIAL'!J$6*A267</f>
        <v>7.6488063606314619E-2</v>
      </c>
      <c r="E267" s="97">
        <f t="shared" si="17"/>
        <v>0.33374203797206559</v>
      </c>
      <c r="F267" s="96">
        <f>'VELOCIDAD TANGENCIAL'!J$49*A267</f>
        <v>1.5497423621005164</v>
      </c>
      <c r="G267" s="96">
        <f t="shared" si="18"/>
        <v>6.7612022076871003</v>
      </c>
      <c r="H267" s="96">
        <f>'VELOCIDAD TANGENCIAL'!J$94 *A267</f>
        <v>2.1916666666666664</v>
      </c>
      <c r="I267" s="230">
        <f t="shared" si="16"/>
        <v>9.5606179455336004</v>
      </c>
    </row>
    <row r="268" spans="1:9">
      <c r="A268" s="229">
        <v>264</v>
      </c>
      <c r="B268" s="96">
        <f>'VELOCIDAD TANGENCIAL'!J$5*A268</f>
        <v>3.8395294162023724E-2</v>
      </c>
      <c r="C268" s="97">
        <f t="shared" si="19"/>
        <v>0.16753106256100611</v>
      </c>
      <c r="D268" s="96">
        <f>'VELOCIDAD TANGENCIAL'!J$6*A268</f>
        <v>7.6778892745502134E-2</v>
      </c>
      <c r="E268" s="97">
        <f t="shared" si="17"/>
        <v>0.33501101834688096</v>
      </c>
      <c r="F268" s="96">
        <f>'VELOCIDAD TANGENCIAL'!J$49*A268</f>
        <v>1.5556349186104044</v>
      </c>
      <c r="G268" s="96">
        <f t="shared" si="18"/>
        <v>6.7869038954412231</v>
      </c>
      <c r="H268" s="96">
        <f>'VELOCIDAD TANGENCIAL'!J$94 *A268</f>
        <v>2.2000000000000002</v>
      </c>
      <c r="I268" s="230">
        <f t="shared" si="16"/>
        <v>9.5969522718800135</v>
      </c>
    </row>
    <row r="269" spans="1:9">
      <c r="A269" s="229">
        <v>265</v>
      </c>
      <c r="B269" s="96">
        <f>'VELOCIDAD TANGENCIAL'!J$5*A269</f>
        <v>3.8540730882334416E-2</v>
      </c>
      <c r="C269" s="97">
        <f t="shared" si="19"/>
        <v>0.16816564982365872</v>
      </c>
      <c r="D269" s="96">
        <f>'VELOCIDAD TANGENCIAL'!J$6*A269</f>
        <v>7.7069721884689635E-2</v>
      </c>
      <c r="E269" s="97">
        <f t="shared" si="17"/>
        <v>0.33627999871300923</v>
      </c>
      <c r="F269" s="96">
        <f>'VELOCIDAD TANGENCIAL'!J$49*A269</f>
        <v>1.5615274751202921</v>
      </c>
      <c r="G269" s="96">
        <f t="shared" si="18"/>
        <v>6.8126055114102497</v>
      </c>
      <c r="H269" s="96">
        <f>'VELOCIDAD TANGENCIAL'!J$94 *A269</f>
        <v>2.2083333333333335</v>
      </c>
      <c r="I269" s="230">
        <f t="shared" si="16"/>
        <v>9.6332863952125631</v>
      </c>
    </row>
    <row r="270" spans="1:9">
      <c r="A270" s="229">
        <v>266</v>
      </c>
      <c r="B270" s="96">
        <f>'VELOCIDAD TANGENCIAL'!J$5*A270</f>
        <v>3.8686167602645115E-2</v>
      </c>
      <c r="C270" s="97">
        <f t="shared" si="19"/>
        <v>0.16880023708522782</v>
      </c>
      <c r="D270" s="96">
        <f>'VELOCIDAD TANGENCIAL'!J$6*A270</f>
        <v>7.736055102387715E-2</v>
      </c>
      <c r="E270" s="97">
        <f t="shared" si="17"/>
        <v>0.33754897907058434</v>
      </c>
      <c r="F270" s="96">
        <f>'VELOCIDAD TANGENCIAL'!J$49*A270</f>
        <v>1.5674200316301801</v>
      </c>
      <c r="G270" s="96">
        <f t="shared" si="18"/>
        <v>6.8383070553225016</v>
      </c>
      <c r="H270" s="96">
        <f>'VELOCIDAD TANGENCIAL'!J$94 *A270</f>
        <v>2.2166666666666668</v>
      </c>
      <c r="I270" s="230">
        <f t="shared" si="16"/>
        <v>9.6696203147627511</v>
      </c>
    </row>
    <row r="271" spans="1:9">
      <c r="A271" s="229">
        <v>267</v>
      </c>
      <c r="B271" s="96">
        <f>'VELOCIDAD TANGENCIAL'!J$5*A271</f>
        <v>3.8831604322955807E-2</v>
      </c>
      <c r="C271" s="97">
        <f t="shared" si="19"/>
        <v>0.16943482434570928</v>
      </c>
      <c r="D271" s="96">
        <f>'VELOCIDAD TANGENCIAL'!J$6*A271</f>
        <v>7.7651380163064651E-2</v>
      </c>
      <c r="E271" s="97">
        <f t="shared" si="17"/>
        <v>0.33881795941940684</v>
      </c>
      <c r="F271" s="96">
        <f>'VELOCIDAD TANGENCIAL'!J$49*A271</f>
        <v>1.573312588140068</v>
      </c>
      <c r="G271" s="96">
        <f t="shared" si="18"/>
        <v>6.8640085269059679</v>
      </c>
      <c r="H271" s="96">
        <f>'VELOCIDAD TANGENCIAL'!J$94 *A271</f>
        <v>2.2250000000000001</v>
      </c>
      <c r="I271" s="230">
        <f t="shared" si="16"/>
        <v>9.7059540297618554</v>
      </c>
    </row>
    <row r="272" spans="1:9">
      <c r="A272" s="229">
        <v>268</v>
      </c>
      <c r="B272" s="96">
        <f>'VELOCIDAD TANGENCIAL'!J$5*A272</f>
        <v>3.8977041043266505E-2</v>
      </c>
      <c r="C272" s="97">
        <f t="shared" si="19"/>
        <v>0.17006941160509906</v>
      </c>
      <c r="D272" s="96">
        <f>'VELOCIDAD TANGENCIAL'!J$6*A272</f>
        <v>7.7942209302252166E-2</v>
      </c>
      <c r="E272" s="97">
        <f t="shared" si="17"/>
        <v>0.34008693975955534</v>
      </c>
      <c r="F272" s="96">
        <f>'VELOCIDAD TANGENCIAL'!J$49*A272</f>
        <v>1.579205144649956</v>
      </c>
      <c r="G272" s="96">
        <f t="shared" si="18"/>
        <v>6.8897099258889138</v>
      </c>
      <c r="H272" s="96">
        <f>'VELOCIDAD TANGENCIAL'!J$94 *A272</f>
        <v>2.2333333333333334</v>
      </c>
      <c r="I272" s="230">
        <f t="shared" si="16"/>
        <v>9.7422875394414419</v>
      </c>
    </row>
    <row r="273" spans="1:9">
      <c r="A273" s="229">
        <v>269</v>
      </c>
      <c r="B273" s="96">
        <f>'VELOCIDAD TANGENCIAL'!J$5*A273</f>
        <v>3.9122477763577204E-2</v>
      </c>
      <c r="C273" s="97">
        <f t="shared" si="19"/>
        <v>0.17070399886344856</v>
      </c>
      <c r="D273" s="96">
        <f>'VELOCIDAD TANGENCIAL'!J$6*A273</f>
        <v>7.8233038441439667E-2</v>
      </c>
      <c r="E273" s="97">
        <f t="shared" si="17"/>
        <v>0.34135592009088589</v>
      </c>
      <c r="F273" s="96">
        <f>'VELOCIDAD TANGENCIAL'!J$49*A273</f>
        <v>1.5850977011598437</v>
      </c>
      <c r="G273" s="96">
        <f t="shared" si="18"/>
        <v>6.9154112519993296</v>
      </c>
      <c r="H273" s="96">
        <f>'VELOCIDAD TANGENCIAL'!J$94 *A273</f>
        <v>2.2416666666666667</v>
      </c>
      <c r="I273" s="230">
        <f t="shared" si="16"/>
        <v>9.7786208430326873</v>
      </c>
    </row>
    <row r="274" spans="1:9">
      <c r="A274" s="229">
        <v>270</v>
      </c>
      <c r="B274" s="96">
        <f>'VELOCIDAD TANGENCIAL'!J$5*A274</f>
        <v>3.9267914483887896E-2</v>
      </c>
      <c r="C274" s="97">
        <f t="shared" si="19"/>
        <v>0.17133858612058711</v>
      </c>
      <c r="D274" s="96">
        <f>'VELOCIDAD TANGENCIAL'!J$6*A274</f>
        <v>7.8523867580627182E-2</v>
      </c>
      <c r="E274" s="97">
        <f t="shared" si="17"/>
        <v>0.34262490041347693</v>
      </c>
      <c r="F274" s="96">
        <f>'VELOCIDAD TANGENCIAL'!J$49*A274</f>
        <v>1.5909902576697317</v>
      </c>
      <c r="G274" s="96">
        <f t="shared" si="18"/>
        <v>6.94111250496554</v>
      </c>
      <c r="H274" s="96">
        <f>'VELOCIDAD TANGENCIAL'!J$94 *A274</f>
        <v>2.25</v>
      </c>
      <c r="I274" s="230">
        <f t="shared" si="16"/>
        <v>9.8149539397671663</v>
      </c>
    </row>
    <row r="275" spans="1:9">
      <c r="A275" s="229">
        <v>271</v>
      </c>
      <c r="B275" s="96">
        <f>'VELOCIDAD TANGENCIAL'!J$5*A275</f>
        <v>3.9413351204198595E-2</v>
      </c>
      <c r="C275" s="97">
        <f t="shared" si="19"/>
        <v>0.17197317337673274</v>
      </c>
      <c r="D275" s="96">
        <f>'VELOCIDAD TANGENCIAL'!J$6*A275</f>
        <v>7.8814696719814684E-2</v>
      </c>
      <c r="E275" s="97">
        <f t="shared" si="17"/>
        <v>0.34389388072718474</v>
      </c>
      <c r="F275" s="96">
        <f>'VELOCIDAD TANGENCIAL'!J$49*A275</f>
        <v>1.5968828141796196</v>
      </c>
      <c r="G275" s="96">
        <f t="shared" si="18"/>
        <v>6.966813684515702</v>
      </c>
      <c r="H275" s="96">
        <f>'VELOCIDAD TANGENCIAL'!J$94 *A275</f>
        <v>2.2583333333333333</v>
      </c>
      <c r="I275" s="230">
        <f t="shared" si="16"/>
        <v>9.8512868288762334</v>
      </c>
    </row>
    <row r="276" spans="1:9">
      <c r="A276" s="229">
        <v>272</v>
      </c>
      <c r="B276" s="96">
        <f>'VELOCIDAD TANGENCIAL'!J$5*A276</f>
        <v>3.9558787924509287E-2</v>
      </c>
      <c r="C276" s="97">
        <f t="shared" si="19"/>
        <v>0.17260776063165931</v>
      </c>
      <c r="D276" s="96">
        <f>'VELOCIDAD TANGENCIAL'!J$6*A276</f>
        <v>7.9105525859002199E-2</v>
      </c>
      <c r="E276" s="97">
        <f t="shared" si="17"/>
        <v>0.34516286103203214</v>
      </c>
      <c r="F276" s="96">
        <f>'VELOCIDAD TANGENCIAL'!J$49*A276</f>
        <v>1.6027753706895074</v>
      </c>
      <c r="G276" s="96">
        <f t="shared" si="18"/>
        <v>6.9925147903778644</v>
      </c>
      <c r="H276" s="96">
        <f>'VELOCIDAD TANGENCIAL'!J$94 *A276</f>
        <v>2.2666666666666666</v>
      </c>
      <c r="I276" s="230">
        <f t="shared" si="16"/>
        <v>9.8876195095912482</v>
      </c>
    </row>
    <row r="277" spans="1:9">
      <c r="A277" s="229">
        <v>273</v>
      </c>
      <c r="B277" s="96">
        <f>'VELOCIDAD TANGENCIAL'!J$5*A277</f>
        <v>3.9704224644819985E-2</v>
      </c>
      <c r="C277" s="97">
        <f t="shared" si="19"/>
        <v>0.17324234788558471</v>
      </c>
      <c r="D277" s="96">
        <f>'VELOCIDAD TANGENCIAL'!J$6*A277</f>
        <v>7.93963549981897E-2</v>
      </c>
      <c r="E277" s="97">
        <f t="shared" si="17"/>
        <v>0.34643184132804189</v>
      </c>
      <c r="F277" s="96">
        <f>'VELOCIDAD TANGENCIAL'!J$49*A277</f>
        <v>1.6086679271993953</v>
      </c>
      <c r="G277" s="96">
        <f t="shared" si="18"/>
        <v>7.0182158222802427</v>
      </c>
      <c r="H277" s="96">
        <f>'VELOCIDAD TANGENCIAL'!J$94 *A277</f>
        <v>2.2749999999999999</v>
      </c>
      <c r="I277" s="230">
        <f t="shared" si="16"/>
        <v>9.9239519811437376</v>
      </c>
    </row>
    <row r="278" spans="1:9">
      <c r="A278" s="229">
        <v>274</v>
      </c>
      <c r="B278" s="96">
        <f>'VELOCIDAD TANGENCIAL'!J$5*A278</f>
        <v>3.9849661365130684E-2</v>
      </c>
      <c r="C278" s="97">
        <f t="shared" si="19"/>
        <v>0.17387693513828287</v>
      </c>
      <c r="D278" s="96">
        <f>'VELOCIDAD TANGENCIAL'!J$6*A278</f>
        <v>7.9687184137377215E-2</v>
      </c>
      <c r="E278" s="97">
        <f t="shared" si="17"/>
        <v>0.34770082161507027</v>
      </c>
      <c r="F278" s="96">
        <f>'VELOCIDAD TANGENCIAL'!J$49*A278</f>
        <v>1.6145604837092833</v>
      </c>
      <c r="G278" s="96">
        <f t="shared" si="18"/>
        <v>7.0439167799509947</v>
      </c>
      <c r="H278" s="96">
        <f>'VELOCIDAD TANGENCIAL'!J$94 *A278</f>
        <v>2.2833333333333332</v>
      </c>
      <c r="I278" s="230">
        <f t="shared" si="16"/>
        <v>9.9602842427650717</v>
      </c>
    </row>
    <row r="279" spans="1:9">
      <c r="A279" s="229">
        <v>275</v>
      </c>
      <c r="B279" s="96">
        <f>'VELOCIDAD TANGENCIAL'!J$5*A279</f>
        <v>3.9995098085441376E-2</v>
      </c>
      <c r="C279" s="97">
        <f t="shared" si="19"/>
        <v>0.17451152238991621</v>
      </c>
      <c r="D279" s="96">
        <f>'VELOCIDAD TANGENCIAL'!J$6*A279</f>
        <v>7.9978013276564716E-2</v>
      </c>
      <c r="E279" s="97">
        <f t="shared" si="17"/>
        <v>0.34896980189314014</v>
      </c>
      <c r="F279" s="96">
        <f>'VELOCIDAD TANGENCIAL'!J$49*A279</f>
        <v>1.6204530402191712</v>
      </c>
      <c r="G279" s="96">
        <f t="shared" si="18"/>
        <v>7.0696176631182839</v>
      </c>
      <c r="H279" s="96">
        <f>'VELOCIDAD TANGENCIAL'!J$94 *A279</f>
        <v>2.2916666666666665</v>
      </c>
      <c r="I279" s="230">
        <f t="shared" si="16"/>
        <v>9.9966162936866798</v>
      </c>
    </row>
    <row r="280" spans="1:9">
      <c r="A280" s="229">
        <v>276</v>
      </c>
      <c r="B280" s="96">
        <f>'VELOCIDAD TANGENCIAL'!J$5*A280</f>
        <v>4.0140534805752075E-2</v>
      </c>
      <c r="C280" s="97">
        <f t="shared" si="19"/>
        <v>0.17514610964048064</v>
      </c>
      <c r="D280" s="96">
        <f>'VELOCIDAD TANGENCIAL'!J$6*A280</f>
        <v>8.0268842415752231E-2</v>
      </c>
      <c r="E280" s="97">
        <f t="shared" si="17"/>
        <v>0.35023878216221882</v>
      </c>
      <c r="F280" s="96">
        <f>'VELOCIDAD TANGENCIAL'!J$49*A280</f>
        <v>1.626345596729059</v>
      </c>
      <c r="G280" s="96">
        <f t="shared" si="18"/>
        <v>7.0953184715102697</v>
      </c>
      <c r="H280" s="96">
        <f>'VELOCIDAD TANGENCIAL'!J$94 *A280</f>
        <v>2.2999999999999998</v>
      </c>
      <c r="I280" s="230">
        <f t="shared" si="16"/>
        <v>10.032948133139934</v>
      </c>
    </row>
    <row r="281" spans="1:9">
      <c r="A281" s="229">
        <v>277</v>
      </c>
      <c r="B281" s="96">
        <f>'VELOCIDAD TANGENCIAL'!J$5*A281</f>
        <v>4.0285971526062767E-2</v>
      </c>
      <c r="C281" s="97">
        <f t="shared" si="19"/>
        <v>0.17578069688980555</v>
      </c>
      <c r="D281" s="96">
        <f>'VELOCIDAD TANGENCIAL'!J$6*A281</f>
        <v>8.0559671554939732E-2</v>
      </c>
      <c r="E281" s="97">
        <f t="shared" si="17"/>
        <v>0.35150776242232906</v>
      </c>
      <c r="F281" s="96">
        <f>'VELOCIDAD TANGENCIAL'!J$49*A281</f>
        <v>1.6322381532389469</v>
      </c>
      <c r="G281" s="96">
        <f t="shared" si="18"/>
        <v>7.1210192048551182</v>
      </c>
      <c r="H281" s="96">
        <f>'VELOCIDAD TANGENCIAL'!J$94 *A281</f>
        <v>2.3083333333333331</v>
      </c>
      <c r="I281" s="230">
        <f t="shared" si="16"/>
        <v>10.069279760356386</v>
      </c>
    </row>
    <row r="282" spans="1:9">
      <c r="A282" s="229">
        <v>278</v>
      </c>
      <c r="B282" s="96">
        <f>'VELOCIDAD TANGENCIAL'!J$5*A282</f>
        <v>4.0431408246373465E-2</v>
      </c>
      <c r="C282" s="97">
        <f t="shared" si="19"/>
        <v>0.17641528413810889</v>
      </c>
      <c r="D282" s="96">
        <f>'VELOCIDAD TANGENCIAL'!J$6*A282</f>
        <v>8.0850500694127247E-2</v>
      </c>
      <c r="E282" s="97">
        <f t="shared" si="17"/>
        <v>0.35277674267332726</v>
      </c>
      <c r="F282" s="96">
        <f>'VELOCIDAD TANGENCIAL'!J$49*A282</f>
        <v>1.6381307097488349</v>
      </c>
      <c r="G282" s="96">
        <f t="shared" si="18"/>
        <v>7.1467198628809907</v>
      </c>
      <c r="H282" s="96">
        <f>'VELOCIDAD TANGENCIAL'!J$94 *A282</f>
        <v>2.3166666666666664</v>
      </c>
      <c r="I282" s="230">
        <f t="shared" si="16"/>
        <v>10.105611174567365</v>
      </c>
    </row>
    <row r="283" spans="1:9">
      <c r="A283" s="229">
        <v>279</v>
      </c>
      <c r="B283" s="96">
        <f>'VELOCIDAD TANGENCIAL'!J$5*A283</f>
        <v>4.0576844966684164E-2</v>
      </c>
      <c r="C283" s="97">
        <f t="shared" si="19"/>
        <v>0.17704987138516454</v>
      </c>
      <c r="D283" s="96">
        <f>'VELOCIDAD TANGENCIAL'!J$6*A283</f>
        <v>8.1141329833314749E-2</v>
      </c>
      <c r="E283" s="97">
        <f t="shared" si="17"/>
        <v>0.35404572291523612</v>
      </c>
      <c r="F283" s="96">
        <f>'VELOCIDAD TANGENCIAL'!J$49*A283</f>
        <v>1.6440232662587226</v>
      </c>
      <c r="G283" s="96">
        <f t="shared" si="18"/>
        <v>7.1724204453161073</v>
      </c>
      <c r="H283" s="96">
        <f>'VELOCIDAD TANGENCIAL'!J$94 *A283</f>
        <v>2.3250000000000002</v>
      </c>
      <c r="I283" s="230">
        <f t="shared" si="16"/>
        <v>10.141942375004428</v>
      </c>
    </row>
    <row r="284" spans="1:9">
      <c r="A284" s="229">
        <v>280</v>
      </c>
      <c r="B284" s="96">
        <f>'VELOCIDAD TANGENCIAL'!J$5*A284</f>
        <v>4.0722281686994856E-2</v>
      </c>
      <c r="C284" s="97">
        <f t="shared" si="19"/>
        <v>0.1776844586311904</v>
      </c>
      <c r="D284" s="96">
        <f>'VELOCIDAD TANGENCIAL'!J$6*A284</f>
        <v>8.1432158972502264E-2</v>
      </c>
      <c r="E284" s="97">
        <f t="shared" si="17"/>
        <v>0.35531470314807845</v>
      </c>
      <c r="F284" s="96">
        <f>'VELOCIDAD TANGENCIAL'!J$49*A284</f>
        <v>1.6499158227686106</v>
      </c>
      <c r="G284" s="96">
        <f t="shared" si="18"/>
        <v>7.198120951888467</v>
      </c>
      <c r="H284" s="96">
        <f>'VELOCIDAD TANGENCIAL'!J$94 *A284</f>
        <v>2.3333333333333335</v>
      </c>
      <c r="I284" s="230">
        <f t="shared" si="16"/>
        <v>10.178273360898968</v>
      </c>
    </row>
    <row r="285" spans="1:9">
      <c r="A285" s="229">
        <v>281</v>
      </c>
      <c r="B285" s="96">
        <f>'VELOCIDAD TANGENCIAL'!J$5*A285</f>
        <v>4.0867718407305555E-2</v>
      </c>
      <c r="C285" s="97">
        <f t="shared" si="19"/>
        <v>0.17831904587596042</v>
      </c>
      <c r="D285" s="96">
        <f>'VELOCIDAD TANGENCIAL'!J$6*A285</f>
        <v>8.1722988111689765E-2</v>
      </c>
      <c r="E285" s="97">
        <f t="shared" si="17"/>
        <v>0.35658368337171059</v>
      </c>
      <c r="F285" s="96">
        <f>'VELOCIDAD TANGENCIAL'!J$49*A285</f>
        <v>1.6558083792784986</v>
      </c>
      <c r="G285" s="96">
        <f t="shared" si="18"/>
        <v>7.2238213823264577</v>
      </c>
      <c r="H285" s="96">
        <f>'VELOCIDAD TANGENCIAL'!J$94 *A285</f>
        <v>2.3416666666666668</v>
      </c>
      <c r="I285" s="230">
        <f t="shared" si="16"/>
        <v>10.214604131482442</v>
      </c>
    </row>
    <row r="286" spans="1:9">
      <c r="A286" s="229">
        <v>282</v>
      </c>
      <c r="B286" s="96">
        <f>'VELOCIDAD TANGENCIAL'!J$5*A286</f>
        <v>4.1013155127616246E-2</v>
      </c>
      <c r="C286" s="97">
        <f t="shared" si="19"/>
        <v>0.17895363311969248</v>
      </c>
      <c r="D286" s="96">
        <f>'VELOCIDAD TANGENCIAL'!J$6*A286</f>
        <v>8.201381725087728E-2</v>
      </c>
      <c r="E286" s="97">
        <f t="shared" si="17"/>
        <v>0.35785266358621093</v>
      </c>
      <c r="F286" s="96">
        <f>'VELOCIDAD TANGENCIAL'!J$49*A286</f>
        <v>1.6617009357883865</v>
      </c>
      <c r="G286" s="96">
        <f t="shared" si="18"/>
        <v>7.2495217363580791</v>
      </c>
      <c r="H286" s="96">
        <f>'VELOCIDAD TANGENCIAL'!J$94 *A286</f>
        <v>2.35</v>
      </c>
      <c r="I286" s="230">
        <f t="shared" si="16"/>
        <v>10.250934685986254</v>
      </c>
    </row>
    <row r="287" spans="1:9">
      <c r="A287" s="229">
        <v>283</v>
      </c>
      <c r="B287" s="96">
        <f>'VELOCIDAD TANGENCIAL'!J$5*A287</f>
        <v>4.1158591847926945E-2</v>
      </c>
      <c r="C287" s="97">
        <f t="shared" si="19"/>
        <v>0.179588220362216</v>
      </c>
      <c r="D287" s="96">
        <f>'VELOCIDAD TANGENCIAL'!J$6*A287</f>
        <v>8.2304646390064781E-2</v>
      </c>
      <c r="E287" s="97">
        <f t="shared" si="17"/>
        <v>0.35912164379143557</v>
      </c>
      <c r="F287" s="96">
        <f>'VELOCIDAD TANGENCIAL'!J$49*A287</f>
        <v>1.6675934922982742</v>
      </c>
      <c r="G287" s="96">
        <f t="shared" si="18"/>
        <v>7.2752220137115549</v>
      </c>
      <c r="H287" s="96">
        <f>'VELOCIDAD TANGENCIAL'!J$94 *A287</f>
        <v>2.3583333333333334</v>
      </c>
      <c r="I287" s="230">
        <f t="shared" si="16"/>
        <v>10.287265023641975</v>
      </c>
    </row>
    <row r="288" spans="1:9">
      <c r="A288" s="229">
        <v>284</v>
      </c>
      <c r="B288" s="96">
        <f>'VELOCIDAD TANGENCIAL'!J$5*A288</f>
        <v>4.1304028568237644E-2</v>
      </c>
      <c r="C288" s="97">
        <f t="shared" si="19"/>
        <v>0.18022280760352691</v>
      </c>
      <c r="D288" s="96">
        <f>'VELOCIDAD TANGENCIAL'!J$6*A288</f>
        <v>8.2595475529252296E-2</v>
      </c>
      <c r="E288" s="97">
        <f t="shared" si="17"/>
        <v>0.36039062398740751</v>
      </c>
      <c r="F288" s="96">
        <f>'VELOCIDAD TANGENCIAL'!J$49*A288</f>
        <v>1.6734860488081622</v>
      </c>
      <c r="G288" s="96">
        <f t="shared" si="18"/>
        <v>7.3009222141150527</v>
      </c>
      <c r="H288" s="96">
        <f>'VELOCIDAD TANGENCIAL'!J$94 *A288</f>
        <v>2.3666666666666667</v>
      </c>
      <c r="I288" s="230">
        <f t="shared" si="16"/>
        <v>10.323595143680969</v>
      </c>
    </row>
    <row r="289" spans="1:9">
      <c r="A289" s="229">
        <v>285</v>
      </c>
      <c r="B289" s="96">
        <f>'VELOCIDAD TANGENCIAL'!J$5*A289</f>
        <v>4.1449465288548336E-2</v>
      </c>
      <c r="C289" s="97">
        <f t="shared" si="19"/>
        <v>0.1808573948437876</v>
      </c>
      <c r="D289" s="96">
        <f>'VELOCIDAD TANGENCIAL'!J$6*A289</f>
        <v>8.2886304668439797E-2</v>
      </c>
      <c r="E289" s="97">
        <f t="shared" si="17"/>
        <v>0.36165960417409398</v>
      </c>
      <c r="F289" s="96">
        <f>'VELOCIDAD TANGENCIAL'!J$49*A289</f>
        <v>1.6793786053180502</v>
      </c>
      <c r="G289" s="96">
        <f t="shared" si="18"/>
        <v>7.3266223372967412</v>
      </c>
      <c r="H289" s="96">
        <f>'VELOCIDAD TANGENCIAL'!J$94 *A289</f>
        <v>2.375</v>
      </c>
      <c r="I289" s="230">
        <f t="shared" si="16"/>
        <v>10.359925045334814</v>
      </c>
    </row>
    <row r="290" spans="1:9">
      <c r="A290" s="229">
        <v>286</v>
      </c>
      <c r="B290" s="96">
        <f>'VELOCIDAD TANGENCIAL'!J$5*A290</f>
        <v>4.1594902008859035E-2</v>
      </c>
      <c r="C290" s="97">
        <f t="shared" si="19"/>
        <v>0.18149198208277198</v>
      </c>
      <c r="D290" s="96">
        <f>'VELOCIDAD TANGENCIAL'!J$6*A290</f>
        <v>8.3177133807627313E-2</v>
      </c>
      <c r="E290" s="97">
        <f t="shared" si="17"/>
        <v>0.36292858435151776</v>
      </c>
      <c r="F290" s="96">
        <f>'VELOCIDAD TANGENCIAL'!J$49*A290</f>
        <v>1.6852711618279379</v>
      </c>
      <c r="G290" s="96">
        <f t="shared" si="18"/>
        <v>7.3523223829848483</v>
      </c>
      <c r="H290" s="96">
        <f>'VELOCIDAD TANGENCIAL'!J$94 *A290</f>
        <v>2.3833333333333333</v>
      </c>
      <c r="I290" s="230">
        <f t="shared" si="16"/>
        <v>10.396254727834989</v>
      </c>
    </row>
    <row r="291" spans="1:9">
      <c r="A291" s="229">
        <v>287</v>
      </c>
      <c r="B291" s="96">
        <f>'VELOCIDAD TANGENCIAL'!J$5*A291</f>
        <v>4.1740338729169726E-2</v>
      </c>
      <c r="C291" s="97">
        <f t="shared" si="19"/>
        <v>0.18212656932069796</v>
      </c>
      <c r="D291" s="96">
        <f>'VELOCIDAD TANGENCIAL'!J$6*A291</f>
        <v>8.3467962946814814E-2</v>
      </c>
      <c r="E291" s="97">
        <f t="shared" si="17"/>
        <v>0.36419756451953517</v>
      </c>
      <c r="F291" s="96">
        <f>'VELOCIDAD TANGENCIAL'!J$49*A291</f>
        <v>1.6911637183378259</v>
      </c>
      <c r="G291" s="96">
        <f t="shared" si="18"/>
        <v>7.3780223509073757</v>
      </c>
      <c r="H291" s="96">
        <f>'VELOCIDAD TANGENCIAL'!J$94 *A291</f>
        <v>2.3916666666666666</v>
      </c>
      <c r="I291" s="230">
        <f t="shared" si="16"/>
        <v>10.432584190412815</v>
      </c>
    </row>
    <row r="292" spans="1:9">
      <c r="A292" s="229">
        <v>288</v>
      </c>
      <c r="B292" s="96">
        <f>'VELOCIDAD TANGENCIAL'!J$5*A292</f>
        <v>4.1885775449480425E-2</v>
      </c>
      <c r="C292" s="97">
        <f t="shared" si="19"/>
        <v>0.18276115655739497</v>
      </c>
      <c r="D292" s="96">
        <f>'VELOCIDAD TANGENCIAL'!J$6*A292</f>
        <v>8.3758792086002329E-2</v>
      </c>
      <c r="E292" s="97">
        <f t="shared" si="17"/>
        <v>0.36546654467816897</v>
      </c>
      <c r="F292" s="96">
        <f>'VELOCIDAD TANGENCIAL'!J$49*A292</f>
        <v>1.6970562748477138</v>
      </c>
      <c r="G292" s="96">
        <f t="shared" si="18"/>
        <v>7.4037222407926624</v>
      </c>
      <c r="H292" s="96">
        <f>'VELOCIDAD TANGENCIAL'!J$94 *A292</f>
        <v>2.4</v>
      </c>
      <c r="I292" s="230">
        <f t="shared" si="16"/>
        <v>10.468913432299937</v>
      </c>
    </row>
    <row r="293" spans="1:9">
      <c r="A293" s="229">
        <v>289</v>
      </c>
      <c r="B293" s="96">
        <f>'VELOCIDAD TANGENCIAL'!J$5*A293</f>
        <v>4.2031212169791117E-2</v>
      </c>
      <c r="C293" s="97">
        <f t="shared" si="19"/>
        <v>0.18339574379291443</v>
      </c>
      <c r="D293" s="96">
        <f>'VELOCIDAD TANGENCIAL'!J$6*A293</f>
        <v>8.404962122518983E-2</v>
      </c>
      <c r="E293" s="97">
        <f t="shared" si="17"/>
        <v>0.36673552482744209</v>
      </c>
      <c r="F293" s="96">
        <f>'VELOCIDAD TANGENCIAL'!J$49*A293</f>
        <v>1.7029488313576018</v>
      </c>
      <c r="G293" s="96">
        <f t="shared" si="18"/>
        <v>7.4294220523688805</v>
      </c>
      <c r="H293" s="96">
        <f>'VELOCIDAD TANGENCIAL'!J$94 *A293</f>
        <v>2.4083333333333332</v>
      </c>
      <c r="I293" s="230">
        <f t="shared" si="16"/>
        <v>10.505242452727742</v>
      </c>
    </row>
    <row r="294" spans="1:9">
      <c r="A294" s="229">
        <v>290</v>
      </c>
      <c r="B294" s="96">
        <f>'VELOCIDAD TANGENCIAL'!J$5*A294</f>
        <v>4.2176648890101816E-2</v>
      </c>
      <c r="C294" s="97">
        <f t="shared" si="19"/>
        <v>0.18403033102725219</v>
      </c>
      <c r="D294" s="96">
        <f>'VELOCIDAD TANGENCIAL'!J$6*A294</f>
        <v>8.4340450364377345E-2</v>
      </c>
      <c r="E294" s="97">
        <f t="shared" si="17"/>
        <v>0.36800450496721077</v>
      </c>
      <c r="F294" s="96">
        <f>'VELOCIDAD TANGENCIAL'!J$49*A294</f>
        <v>1.7088413878674895</v>
      </c>
      <c r="G294" s="96">
        <f t="shared" si="18"/>
        <v>7.4551217853640939</v>
      </c>
      <c r="H294" s="96">
        <f>'VELOCIDAD TANGENCIAL'!J$94 *A294</f>
        <v>2.4166666666666665</v>
      </c>
      <c r="I294" s="230">
        <f t="shared" si="16"/>
        <v>10.541571250927836</v>
      </c>
    </row>
    <row r="295" spans="1:9">
      <c r="A295" s="229">
        <v>291</v>
      </c>
      <c r="B295" s="96">
        <f>'VELOCIDAD TANGENCIAL'!J$5*A295</f>
        <v>4.2322085610412515E-2</v>
      </c>
      <c r="C295" s="97">
        <f t="shared" si="19"/>
        <v>0.18466491826040424</v>
      </c>
      <c r="D295" s="96">
        <f>'VELOCIDAD TANGENCIAL'!J$6*A295</f>
        <v>8.4631279503564846E-2</v>
      </c>
      <c r="E295" s="97">
        <f t="shared" si="17"/>
        <v>0.36927348509755326</v>
      </c>
      <c r="F295" s="96">
        <f>'VELOCIDAD TANGENCIAL'!J$49*A295</f>
        <v>1.7147339443773775</v>
      </c>
      <c r="G295" s="96">
        <f t="shared" si="18"/>
        <v>7.4808214395064745</v>
      </c>
      <c r="H295" s="96">
        <f>'VELOCIDAD TANGENCIAL'!J$94 *A295</f>
        <v>2.4249999999999998</v>
      </c>
      <c r="I295" s="230">
        <f t="shared" si="16"/>
        <v>10.577899826131608</v>
      </c>
    </row>
    <row r="296" spans="1:9">
      <c r="A296" s="229">
        <v>292</v>
      </c>
      <c r="B296" s="96">
        <f>'VELOCIDAD TANGENCIAL'!J$5*A296</f>
        <v>4.2467522330723206E-2</v>
      </c>
      <c r="C296" s="97">
        <f t="shared" si="19"/>
        <v>0.18529950549236643</v>
      </c>
      <c r="D296" s="96">
        <f>'VELOCIDAD TANGENCIAL'!J$6*A296</f>
        <v>8.4922108642752361E-2</v>
      </c>
      <c r="E296" s="97">
        <f t="shared" si="17"/>
        <v>0.3705424652183259</v>
      </c>
      <c r="F296" s="96">
        <f>'VELOCIDAD TANGENCIAL'!J$49*A296</f>
        <v>1.7206265008872654</v>
      </c>
      <c r="G296" s="96">
        <f t="shared" si="18"/>
        <v>7.506521014524365</v>
      </c>
      <c r="H296" s="96">
        <f>'VELOCIDAD TANGENCIAL'!J$94 *A296</f>
        <v>2.4333333333333331</v>
      </c>
      <c r="I296" s="230">
        <f t="shared" si="16"/>
        <v>10.61422817757073</v>
      </c>
    </row>
    <row r="297" spans="1:9">
      <c r="A297" s="229">
        <v>293</v>
      </c>
      <c r="B297" s="96">
        <f>'VELOCIDAD TANGENCIAL'!J$5*A297</f>
        <v>4.2612959051033905E-2</v>
      </c>
      <c r="C297" s="97">
        <f t="shared" si="19"/>
        <v>0.18593409272307918</v>
      </c>
      <c r="D297" s="96">
        <f>'VELOCIDAD TANGENCIAL'!J$6*A297</f>
        <v>8.5212937781939863E-2</v>
      </c>
      <c r="E297" s="97">
        <f t="shared" si="17"/>
        <v>0.37181144532960708</v>
      </c>
      <c r="F297" s="96">
        <f>'VELOCIDAD TANGENCIAL'!J$49*A297</f>
        <v>1.7265190573971532</v>
      </c>
      <c r="G297" s="96">
        <f t="shared" si="18"/>
        <v>7.5322205101457742</v>
      </c>
      <c r="H297" s="96">
        <f>'VELOCIDAD TANGENCIAL'!J$94 *A297</f>
        <v>2.4416666666666664</v>
      </c>
      <c r="I297" s="230">
        <f t="shared" si="16"/>
        <v>10.650556304476494</v>
      </c>
    </row>
    <row r="298" spans="1:9">
      <c r="A298" s="229">
        <v>294</v>
      </c>
      <c r="B298" s="96">
        <f>'VELOCIDAD TANGENCIAL'!J$5*A298</f>
        <v>4.2758395771344597E-2</v>
      </c>
      <c r="C298" s="97">
        <f t="shared" si="19"/>
        <v>0.18656867995270496</v>
      </c>
      <c r="D298" s="96">
        <f>'VELOCIDAD TANGENCIAL'!J$6*A298</f>
        <v>8.5503766921127378E-2</v>
      </c>
      <c r="E298" s="97">
        <f t="shared" si="17"/>
        <v>0.37308042543119746</v>
      </c>
      <c r="F298" s="96">
        <f>'VELOCIDAD TANGENCIAL'!J$49*A298</f>
        <v>1.7324116139070411</v>
      </c>
      <c r="G298" s="96">
        <f t="shared" si="18"/>
        <v>7.5579199260989887</v>
      </c>
      <c r="H298" s="96">
        <f>'VELOCIDAD TANGENCIAL'!J$94 *A298</f>
        <v>2.4500000000000002</v>
      </c>
      <c r="I298" s="230">
        <f t="shared" si="16"/>
        <v>10.686884206080578</v>
      </c>
    </row>
    <row r="299" spans="1:9">
      <c r="A299" s="229">
        <v>295</v>
      </c>
      <c r="B299" s="96">
        <f>'VELOCIDAD TANGENCIAL'!J$5*A299</f>
        <v>4.2903832491655296E-2</v>
      </c>
      <c r="C299" s="97">
        <f t="shared" si="19"/>
        <v>0.18720326718107311</v>
      </c>
      <c r="D299" s="96">
        <f>'VELOCIDAD TANGENCIAL'!J$6*A299</f>
        <v>8.5794596060314879E-2</v>
      </c>
      <c r="E299" s="97">
        <f t="shared" si="17"/>
        <v>0.37434940552323087</v>
      </c>
      <c r="F299" s="96">
        <f>'VELOCIDAD TANGENCIAL'!J$49*A299</f>
        <v>1.7383041704169291</v>
      </c>
      <c r="G299" s="96">
        <f t="shared" si="18"/>
        <v>7.5836192621120215</v>
      </c>
      <c r="H299" s="96">
        <f>'VELOCIDAD TANGENCIAL'!J$94 *A299</f>
        <v>2.4583333333333335</v>
      </c>
      <c r="I299" s="230">
        <f t="shared" si="16"/>
        <v>10.723211881614391</v>
      </c>
    </row>
    <row r="300" spans="1:9">
      <c r="A300" s="229">
        <v>296</v>
      </c>
      <c r="B300" s="96">
        <f>'VELOCIDAD TANGENCIAL'!J$5*A300</f>
        <v>4.3049269211965994E-2</v>
      </c>
      <c r="C300" s="97">
        <f t="shared" si="19"/>
        <v>0.18783785440823508</v>
      </c>
      <c r="D300" s="96">
        <f>'VELOCIDAD TANGENCIAL'!J$6*A300</f>
        <v>8.6085425199502394E-2</v>
      </c>
      <c r="E300" s="97">
        <f t="shared" si="17"/>
        <v>0.37561838560567473</v>
      </c>
      <c r="F300" s="96">
        <f>'VELOCIDAD TANGENCIAL'!J$49*A300</f>
        <v>1.744196726926817</v>
      </c>
      <c r="G300" s="96">
        <f t="shared" si="18"/>
        <v>7.6093185179132163</v>
      </c>
      <c r="H300" s="96">
        <f>'VELOCIDAD TANGENCIAL'!J$94 *A300</f>
        <v>2.4666666666666668</v>
      </c>
      <c r="I300" s="230">
        <f t="shared" si="16"/>
        <v>10.75953933030957</v>
      </c>
    </row>
    <row r="301" spans="1:9">
      <c r="A301" s="229">
        <v>297</v>
      </c>
      <c r="B301" s="96">
        <f>'VELOCIDAD TANGENCIAL'!J$5*A301</f>
        <v>4.3194705932276686E-2</v>
      </c>
      <c r="C301" s="97">
        <f t="shared" si="19"/>
        <v>0.18847244163418675</v>
      </c>
      <c r="D301" s="96">
        <f>'VELOCIDAD TANGENCIAL'!J$6*A301</f>
        <v>8.6376254338689895E-2</v>
      </c>
      <c r="E301" s="97">
        <f t="shared" si="17"/>
        <v>0.37688736567838527</v>
      </c>
      <c r="F301" s="96">
        <f>'VELOCIDAD TANGENCIAL'!J$49*A301</f>
        <v>1.7500892834367048</v>
      </c>
      <c r="G301" s="96">
        <f t="shared" si="18"/>
        <v>7.6350176932307523</v>
      </c>
      <c r="H301" s="96">
        <f>'VELOCIDAD TANGENCIAL'!J$94 *A301</f>
        <v>2.4750000000000001</v>
      </c>
      <c r="I301" s="230">
        <f t="shared" si="16"/>
        <v>10.795866551397591</v>
      </c>
    </row>
    <row r="302" spans="1:9">
      <c r="A302" s="229">
        <v>298</v>
      </c>
      <c r="B302" s="96">
        <f>'VELOCIDAD TANGENCIAL'!J$5*A302</f>
        <v>4.3340142652587385E-2</v>
      </c>
      <c r="C302" s="97">
        <f t="shared" si="19"/>
        <v>0.18910702885892405</v>
      </c>
      <c r="D302" s="96">
        <f>'VELOCIDAD TANGENCIAL'!J$6*A302</f>
        <v>8.666708347787741E-2</v>
      </c>
      <c r="E302" s="97">
        <f t="shared" si="17"/>
        <v>0.3781563457414408</v>
      </c>
      <c r="F302" s="96">
        <f>'VELOCIDAD TANGENCIAL'!J$49*A302</f>
        <v>1.7559818399465927</v>
      </c>
      <c r="G302" s="96">
        <f t="shared" si="18"/>
        <v>7.6607167877926985</v>
      </c>
      <c r="H302" s="96">
        <f>'VELOCIDAD TANGENCIAL'!J$94 *A302</f>
        <v>2.4833333333333334</v>
      </c>
      <c r="I302" s="230">
        <f t="shared" si="16"/>
        <v>10.832193544109986</v>
      </c>
    </row>
    <row r="303" spans="1:9">
      <c r="A303" s="229">
        <v>299</v>
      </c>
      <c r="B303" s="96">
        <f>'VELOCIDAD TANGENCIAL'!J$5*A303</f>
        <v>4.3485579372898077E-2</v>
      </c>
      <c r="C303" s="97">
        <f t="shared" si="19"/>
        <v>0.18974161608244292</v>
      </c>
      <c r="D303" s="96">
        <f>'VELOCIDAD TANGENCIAL'!J$6*A303</f>
        <v>8.6957912617064911E-2</v>
      </c>
      <c r="E303" s="97">
        <f t="shared" si="17"/>
        <v>0.37942532579469762</v>
      </c>
      <c r="F303" s="96">
        <f>'VELOCIDAD TANGENCIAL'!J$49*A303</f>
        <v>1.7618743964564807</v>
      </c>
      <c r="G303" s="96">
        <f t="shared" si="18"/>
        <v>7.6864158013272359</v>
      </c>
      <c r="H303" s="96">
        <f>'VELOCIDAD TANGENCIAL'!J$94 *A303</f>
        <v>2.4916666666666667</v>
      </c>
      <c r="I303" s="230">
        <f t="shared" si="16"/>
        <v>10.868520307678237</v>
      </c>
    </row>
    <row r="304" spans="1:9">
      <c r="A304" s="229">
        <v>300</v>
      </c>
      <c r="B304" s="96">
        <f>'VELOCIDAD TANGENCIAL'!J$5*A304</f>
        <v>4.3631016093208776E-2</v>
      </c>
      <c r="C304" s="97">
        <f t="shared" si="19"/>
        <v>0.19037620330479474</v>
      </c>
      <c r="D304" s="96">
        <f>'VELOCIDAD TANGENCIAL'!J$6*A304</f>
        <v>8.7248741756252426E-2</v>
      </c>
      <c r="E304" s="97">
        <f t="shared" si="17"/>
        <v>0.38069430583823405</v>
      </c>
      <c r="F304" s="96">
        <f>'VELOCIDAD TANGENCIAL'!J$49*A304</f>
        <v>1.7677669529663684</v>
      </c>
      <c r="G304" s="96">
        <f t="shared" si="18"/>
        <v>7.7121147335627125</v>
      </c>
      <c r="H304" s="96">
        <f>'VELOCIDAD TANGENCIAL'!J$94 *A304</f>
        <v>2.5</v>
      </c>
      <c r="I304" s="230">
        <f t="shared" si="16"/>
        <v>10.904846841334003</v>
      </c>
    </row>
    <row r="305" spans="1:9">
      <c r="A305" s="229">
        <v>301</v>
      </c>
      <c r="B305" s="96">
        <f>'VELOCIDAD TANGENCIAL'!J$5*A305</f>
        <v>4.3776452813519474E-2</v>
      </c>
      <c r="C305" s="97">
        <f t="shared" si="19"/>
        <v>0.19101079052580891</v>
      </c>
      <c r="D305" s="96">
        <f>'VELOCIDAD TANGENCIAL'!J$6*A305</f>
        <v>8.7539570895439928E-2</v>
      </c>
      <c r="E305" s="97">
        <f t="shared" si="17"/>
        <v>0.38196328587190631</v>
      </c>
      <c r="F305" s="96">
        <f>'VELOCIDAD TANGENCIAL'!J$49*A305</f>
        <v>1.7736595094762564</v>
      </c>
      <c r="G305" s="96">
        <f t="shared" si="18"/>
        <v>7.737813584227144</v>
      </c>
      <c r="H305" s="96">
        <f>'VELOCIDAD TANGENCIAL'!J$94 *A305</f>
        <v>2.5083333333333333</v>
      </c>
      <c r="I305" s="230">
        <f t="shared" si="16"/>
        <v>10.941173144308776</v>
      </c>
    </row>
    <row r="306" spans="1:9">
      <c r="A306" s="229">
        <v>302</v>
      </c>
      <c r="B306" s="96">
        <f>'VELOCIDAD TANGENCIAL'!J$5*A306</f>
        <v>4.3921889533830166E-2</v>
      </c>
      <c r="C306" s="97">
        <f t="shared" si="19"/>
        <v>0.19164537774570334</v>
      </c>
      <c r="D306" s="96">
        <f>'VELOCIDAD TANGENCIAL'!J$6*A306</f>
        <v>8.7830400034627443E-2</v>
      </c>
      <c r="E306" s="97">
        <f t="shared" si="17"/>
        <v>0.38323226589579285</v>
      </c>
      <c r="F306" s="96">
        <f>'VELOCIDAD TANGENCIAL'!J$49*A306</f>
        <v>1.7795520659861443</v>
      </c>
      <c r="G306" s="96">
        <f t="shared" si="18"/>
        <v>7.7635123530487702</v>
      </c>
      <c r="H306" s="96">
        <f>'VELOCIDAD TANGENCIAL'!J$94 *A306</f>
        <v>2.5166666666666666</v>
      </c>
      <c r="I306" s="230">
        <f t="shared" si="16"/>
        <v>10.977499215834053</v>
      </c>
    </row>
    <row r="307" spans="1:9">
      <c r="A307" s="229">
        <v>303</v>
      </c>
      <c r="B307" s="96">
        <f>'VELOCIDAD TANGENCIAL'!J$5*A307</f>
        <v>4.4067326254140865E-2</v>
      </c>
      <c r="C307" s="97">
        <f t="shared" si="19"/>
        <v>0.19227996496425198</v>
      </c>
      <c r="D307" s="96">
        <f>'VELOCIDAD TANGENCIAL'!J$6*A307</f>
        <v>8.8121229173814944E-2</v>
      </c>
      <c r="E307" s="97">
        <f t="shared" si="17"/>
        <v>0.38450124590969431</v>
      </c>
      <c r="F307" s="96">
        <f>'VELOCIDAD TANGENCIAL'!J$49*A307</f>
        <v>1.7854446224960323</v>
      </c>
      <c r="G307" s="96">
        <f t="shared" si="18"/>
        <v>7.7892110397557737</v>
      </c>
      <c r="H307" s="96">
        <f>'VELOCIDAD TANGENCIAL'!J$94 *A307</f>
        <v>2.5249999999999999</v>
      </c>
      <c r="I307" s="230">
        <f t="shared" si="16"/>
        <v>11.013825055141561</v>
      </c>
    </row>
    <row r="308" spans="1:9">
      <c r="A308" s="229">
        <v>304</v>
      </c>
      <c r="B308" s="96">
        <f>'VELOCIDAD TANGENCIAL'!J$5*A308</f>
        <v>4.4212762974451557E-2</v>
      </c>
      <c r="C308" s="97">
        <f t="shared" si="19"/>
        <v>0.19291455218167272</v>
      </c>
      <c r="D308" s="96">
        <f>'VELOCIDAD TANGENCIAL'!J$6*A308</f>
        <v>8.8412058313002459E-2</v>
      </c>
      <c r="E308" s="97">
        <f t="shared" si="17"/>
        <v>0.38577022591374471</v>
      </c>
      <c r="F308" s="96">
        <f>'VELOCIDAD TANGENCIAL'!J$49*A308</f>
        <v>1.79133717900592</v>
      </c>
      <c r="G308" s="96">
        <f t="shared" si="18"/>
        <v>7.8149096440763426</v>
      </c>
      <c r="H308" s="96">
        <f>'VELOCIDAD TANGENCIAL'!J$94 *A308</f>
        <v>2.5333333333333332</v>
      </c>
      <c r="I308" s="230">
        <f t="shared" si="16"/>
        <v>11.050150661462641</v>
      </c>
    </row>
    <row r="309" spans="1:9">
      <c r="A309" s="229">
        <v>305</v>
      </c>
      <c r="B309" s="96">
        <f>'VELOCIDAD TANGENCIAL'!J$5*A309</f>
        <v>4.4358199694762256E-2</v>
      </c>
      <c r="C309" s="97">
        <f t="shared" si="19"/>
        <v>0.19354913939773943</v>
      </c>
      <c r="D309" s="96">
        <f>'VELOCIDAD TANGENCIAL'!J$6*A309</f>
        <v>8.870288745218996E-2</v>
      </c>
      <c r="E309" s="97">
        <f t="shared" si="17"/>
        <v>0.38703920590791113</v>
      </c>
      <c r="F309" s="96">
        <f>'VELOCIDAD TANGENCIAL'!J$49*A309</f>
        <v>1.797229735515808</v>
      </c>
      <c r="G309" s="96">
        <f t="shared" si="18"/>
        <v>7.8406081657387148</v>
      </c>
      <c r="H309" s="96">
        <f>'VELOCIDAD TANGENCIAL'!J$94 *A309</f>
        <v>2.5416666666666665</v>
      </c>
      <c r="I309" s="230">
        <f t="shared" si="16"/>
        <v>11.086476034029028</v>
      </c>
    </row>
    <row r="310" spans="1:9">
      <c r="A310" s="229">
        <v>306</v>
      </c>
      <c r="B310" s="96">
        <f>'VELOCIDAD TANGENCIAL'!J$5*A310</f>
        <v>4.4503636415072947E-2</v>
      </c>
      <c r="C310" s="97">
        <f t="shared" si="19"/>
        <v>0.19418372661261463</v>
      </c>
      <c r="D310" s="96">
        <f>'VELOCIDAD TANGENCIAL'!J$6*A310</f>
        <v>8.8993716591377475E-2</v>
      </c>
      <c r="E310" s="97">
        <f t="shared" si="17"/>
        <v>0.38830818589205002</v>
      </c>
      <c r="F310" s="96">
        <f>'VELOCIDAD TANGENCIAL'!J$49*A310</f>
        <v>1.803122292025696</v>
      </c>
      <c r="G310" s="96">
        <f t="shared" si="18"/>
        <v>7.866306604470914</v>
      </c>
      <c r="H310" s="96">
        <f>'VELOCIDAD TANGENCIAL'!J$94 *A310</f>
        <v>2.5499999999999998</v>
      </c>
      <c r="I310" s="230">
        <f t="shared" si="16"/>
        <v>11.122801172072185</v>
      </c>
    </row>
    <row r="311" spans="1:9">
      <c r="A311" s="229">
        <v>307</v>
      </c>
      <c r="B311" s="96">
        <f>'VELOCIDAD TANGENCIAL'!J$5*A311</f>
        <v>4.4649073135383646E-2</v>
      </c>
      <c r="C311" s="97">
        <f t="shared" si="19"/>
        <v>0.19481831382629411</v>
      </c>
      <c r="D311" s="96">
        <f>'VELOCIDAD TANGENCIAL'!J$6*A311</f>
        <v>8.9284545730564976E-2</v>
      </c>
      <c r="E311" s="97">
        <f t="shared" si="17"/>
        <v>0.38957716586623969</v>
      </c>
      <c r="F311" s="96">
        <f>'VELOCIDAD TANGENCIAL'!J$49*A311</f>
        <v>1.8090148485355837</v>
      </c>
      <c r="G311" s="96">
        <f t="shared" si="18"/>
        <v>7.8920049600012927</v>
      </c>
      <c r="H311" s="96">
        <f>'VELOCIDAD TANGENCIAL'!J$94 *A311</f>
        <v>2.5583333333333331</v>
      </c>
      <c r="I311" s="230">
        <f t="shared" si="16"/>
        <v>11.159126074823801</v>
      </c>
    </row>
    <row r="312" spans="1:9">
      <c r="A312" s="229">
        <v>308</v>
      </c>
      <c r="B312" s="96">
        <f>'VELOCIDAD TANGENCIAL'!J$5*A312</f>
        <v>4.4794509855694345E-2</v>
      </c>
      <c r="C312" s="97">
        <f t="shared" si="19"/>
        <v>0.19545290103860735</v>
      </c>
      <c r="D312" s="96">
        <f>'VELOCIDAD TANGENCIAL'!J$6*A312</f>
        <v>8.9575374869752492E-2</v>
      </c>
      <c r="E312" s="97">
        <f t="shared" si="17"/>
        <v>0.39084614583033628</v>
      </c>
      <c r="F312" s="96">
        <f>'VELOCIDAD TANGENCIAL'!J$49*A312</f>
        <v>1.8149074050454717</v>
      </c>
      <c r="G312" s="96">
        <f t="shared" si="18"/>
        <v>7.9177032320580407</v>
      </c>
      <c r="H312" s="96">
        <f>'VELOCIDAD TANGENCIAL'!J$94 *A312</f>
        <v>2.5666666666666664</v>
      </c>
      <c r="I312" s="230">
        <f t="shared" si="16"/>
        <v>11.195450741515348</v>
      </c>
    </row>
    <row r="313" spans="1:9">
      <c r="A313" s="229">
        <v>309</v>
      </c>
      <c r="B313" s="96">
        <f>'VELOCIDAD TANGENCIAL'!J$5*A313</f>
        <v>4.4939946576005037E-2</v>
      </c>
      <c r="C313" s="97">
        <f t="shared" si="19"/>
        <v>0.19608748824977223</v>
      </c>
      <c r="D313" s="96">
        <f>'VELOCIDAD TANGENCIAL'!J$6*A313</f>
        <v>8.9866204008939993E-2</v>
      </c>
      <c r="E313" s="97">
        <f t="shared" si="17"/>
        <v>0.39211512578441832</v>
      </c>
      <c r="F313" s="96">
        <f>'VELOCIDAD TANGENCIAL'!J$49*A313</f>
        <v>1.8207999615553596</v>
      </c>
      <c r="G313" s="96">
        <f t="shared" si="18"/>
        <v>7.9434014203692351</v>
      </c>
      <c r="H313" s="96">
        <f>'VELOCIDAD TANGENCIAL'!J$94 *A313</f>
        <v>2.5750000000000002</v>
      </c>
      <c r="I313" s="230">
        <f t="shared" si="16"/>
        <v>11.231775171378583</v>
      </c>
    </row>
    <row r="314" spans="1:9">
      <c r="A314" s="229">
        <v>310</v>
      </c>
      <c r="B314" s="96">
        <f>'VELOCIDAD TANGENCIAL'!J$5*A314</f>
        <v>4.5085383296315736E-2</v>
      </c>
      <c r="C314" s="97">
        <f t="shared" si="19"/>
        <v>0.19672207545956269</v>
      </c>
      <c r="D314" s="96">
        <f>'VELOCIDAD TANGENCIAL'!J$6*A314</f>
        <v>9.0157033148127508E-2</v>
      </c>
      <c r="E314" s="97">
        <f t="shared" si="17"/>
        <v>0.39338410572834193</v>
      </c>
      <c r="F314" s="96">
        <f>'VELOCIDAD TANGENCIAL'!J$49*A314</f>
        <v>1.8266925180652476</v>
      </c>
      <c r="G314" s="96">
        <f t="shared" si="18"/>
        <v>7.9690995246631227</v>
      </c>
      <c r="H314" s="96">
        <f>'VELOCIDAD TANGENCIAL'!J$94 *A314</f>
        <v>2.5833333333333335</v>
      </c>
      <c r="I314" s="230">
        <f t="shared" si="16"/>
        <v>11.268099363644875</v>
      </c>
    </row>
    <row r="315" spans="1:9">
      <c r="A315" s="229">
        <v>311</v>
      </c>
      <c r="B315" s="96">
        <f>'VELOCIDAD TANGENCIAL'!J$5*A315</f>
        <v>4.5230820016626427E-2</v>
      </c>
      <c r="C315" s="97">
        <f t="shared" si="19"/>
        <v>0.19735666266819665</v>
      </c>
      <c r="D315" s="96">
        <f>'VELOCIDAD TANGENCIAL'!J$6*A315</f>
        <v>9.0447862287315009E-2</v>
      </c>
      <c r="E315" s="97">
        <f t="shared" si="17"/>
        <v>0.39465308566218554</v>
      </c>
      <c r="F315" s="96">
        <f>'VELOCIDAD TANGENCIAL'!J$49*A315</f>
        <v>1.8325850745751353</v>
      </c>
      <c r="G315" s="96">
        <f t="shared" si="18"/>
        <v>7.9947975446678941</v>
      </c>
      <c r="H315" s="96">
        <f>'VELOCIDAD TANGENCIAL'!J$94 *A315</f>
        <v>2.5916666666666668</v>
      </c>
      <c r="I315" s="230">
        <f t="shared" si="16"/>
        <v>11.304423317545991</v>
      </c>
    </row>
    <row r="316" spans="1:9">
      <c r="A316" s="229">
        <v>312</v>
      </c>
      <c r="B316" s="96">
        <f>'VELOCIDAD TANGENCIAL'!J$5*A316</f>
        <v>4.5376256736937126E-2</v>
      </c>
      <c r="C316" s="97">
        <f t="shared" si="19"/>
        <v>0.19799124987550346</v>
      </c>
      <c r="D316" s="96">
        <f>'VELOCIDAD TANGENCIAL'!J$6*A316</f>
        <v>9.0738691426502524E-2</v>
      </c>
      <c r="E316" s="97">
        <f t="shared" si="17"/>
        <v>0.39592206558580534</v>
      </c>
      <c r="F316" s="96">
        <f>'VELOCIDAD TANGENCIAL'!J$49*A316</f>
        <v>1.8384776310850233</v>
      </c>
      <c r="G316" s="96">
        <f t="shared" si="18"/>
        <v>8.020495480111741</v>
      </c>
      <c r="H316" s="96">
        <f>'VELOCIDAD TANGENCIAL'!J$94 *A316</f>
        <v>2.6</v>
      </c>
      <c r="I316" s="230">
        <f t="shared" si="16"/>
        <v>11.340747032313422</v>
      </c>
    </row>
    <row r="317" spans="1:9">
      <c r="A317" s="229">
        <v>313</v>
      </c>
      <c r="B317" s="96">
        <f>'VELOCIDAD TANGENCIAL'!J$5*A317</f>
        <v>4.5521693457247825E-2</v>
      </c>
      <c r="C317" s="97">
        <f t="shared" si="19"/>
        <v>0.19862583708153458</v>
      </c>
      <c r="D317" s="96">
        <f>'VELOCIDAD TANGENCIAL'!J$6*A317</f>
        <v>9.1029520565690025E-2</v>
      </c>
      <c r="E317" s="97">
        <f t="shared" si="17"/>
        <v>0.39719104549916873</v>
      </c>
      <c r="F317" s="96">
        <f>'VELOCIDAD TANGENCIAL'!J$49*A317</f>
        <v>1.8443701875949112</v>
      </c>
      <c r="G317" s="96">
        <f t="shared" si="18"/>
        <v>8.0461933307228595</v>
      </c>
      <c r="H317" s="96">
        <f>'VELOCIDAD TANGENCIAL'!J$94 *A317</f>
        <v>2.6083333333333334</v>
      </c>
      <c r="I317" s="230">
        <f t="shared" si="16"/>
        <v>11.377070507178887</v>
      </c>
    </row>
    <row r="318" spans="1:9">
      <c r="A318" s="229">
        <v>314</v>
      </c>
      <c r="B318" s="96">
        <f>'VELOCIDAD TANGENCIAL'!J$5*A318</f>
        <v>4.5667130177558517E-2</v>
      </c>
      <c r="C318" s="97">
        <f t="shared" si="19"/>
        <v>0.1992604242862859</v>
      </c>
      <c r="D318" s="96">
        <f>'VELOCIDAD TANGENCIAL'!J$6*A318</f>
        <v>9.132034970487754E-2</v>
      </c>
      <c r="E318" s="97">
        <f t="shared" si="17"/>
        <v>0.39846002540240949</v>
      </c>
      <c r="F318" s="96">
        <f>'VELOCIDAD TANGENCIAL'!J$49*A318</f>
        <v>1.850262744104799</v>
      </c>
      <c r="G318" s="96">
        <f t="shared" si="18"/>
        <v>8.0718910962294412</v>
      </c>
      <c r="H318" s="96">
        <f>'VELOCIDAD TANGENCIAL'!J$94 *A318</f>
        <v>2.6166666666666667</v>
      </c>
      <c r="I318" s="230">
        <f t="shared" si="16"/>
        <v>11.41339374137389</v>
      </c>
    </row>
    <row r="319" spans="1:9">
      <c r="A319" s="229">
        <v>315</v>
      </c>
      <c r="B319" s="96">
        <f>'VELOCIDAD TANGENCIAL'!J$5*A319</f>
        <v>4.5812566897869215E-2</v>
      </c>
      <c r="C319" s="97">
        <f t="shared" si="19"/>
        <v>0.19989501148969785</v>
      </c>
      <c r="D319" s="96">
        <f>'VELOCIDAD TANGENCIAL'!J$6*A319</f>
        <v>9.1611178844065042E-2</v>
      </c>
      <c r="E319" s="97">
        <f t="shared" si="17"/>
        <v>0.3997290052953284</v>
      </c>
      <c r="F319" s="96">
        <f>'VELOCIDAD TANGENCIAL'!J$49*A319</f>
        <v>1.8561553006146869</v>
      </c>
      <c r="G319" s="96">
        <f t="shared" si="18"/>
        <v>8.0975887763597338</v>
      </c>
      <c r="H319" s="96">
        <f>'VELOCIDAD TANGENCIAL'!J$94 *A319</f>
        <v>2.625</v>
      </c>
      <c r="I319" s="230">
        <f t="shared" si="16"/>
        <v>11.449716734130217</v>
      </c>
    </row>
    <row r="320" spans="1:9">
      <c r="A320" s="229">
        <v>316</v>
      </c>
      <c r="B320" s="96">
        <f>'VELOCIDAD TANGENCIAL'!J$5*A320</f>
        <v>4.5958003618179907E-2</v>
      </c>
      <c r="C320" s="97">
        <f t="shared" si="19"/>
        <v>0.20052959869193285</v>
      </c>
      <c r="D320" s="96">
        <f>'VELOCIDAD TANGENCIAL'!J$6*A320</f>
        <v>9.1902007983252557E-2</v>
      </c>
      <c r="E320" s="97">
        <f t="shared" si="17"/>
        <v>0.40099798517800384</v>
      </c>
      <c r="F320" s="96">
        <f>'VELOCIDAD TANGENCIAL'!J$49*A320</f>
        <v>1.8620478571245749</v>
      </c>
      <c r="G320" s="96">
        <f t="shared" si="18"/>
        <v>8.1232863708418286</v>
      </c>
      <c r="H320" s="96">
        <f>'VELOCIDAD TANGENCIAL'!J$94 *A320</f>
        <v>2.6333333333333333</v>
      </c>
      <c r="I320" s="230">
        <f t="shared" si="16"/>
        <v>11.486039484679322</v>
      </c>
    </row>
    <row r="321" spans="1:9">
      <c r="A321" s="229">
        <v>317</v>
      </c>
      <c r="B321" s="96">
        <f>'VELOCIDAD TANGENCIAL'!J$5*A321</f>
        <v>4.6103440338490606E-2</v>
      </c>
      <c r="C321" s="97">
        <f t="shared" si="19"/>
        <v>0.20116418589276477</v>
      </c>
      <c r="D321" s="96">
        <f>'VELOCIDAD TANGENCIAL'!J$6*A321</f>
        <v>9.2192837122440058E-2</v>
      </c>
      <c r="E321" s="97">
        <f t="shared" si="17"/>
        <v>0.40226696505029197</v>
      </c>
      <c r="F321" s="96">
        <f>'VELOCIDAD TANGENCIAL'!J$49*A321</f>
        <v>1.8679404136344628</v>
      </c>
      <c r="G321" s="96">
        <f t="shared" si="18"/>
        <v>8.148983879403918</v>
      </c>
      <c r="H321" s="96">
        <f>'VELOCIDAD TANGENCIAL'!J$94 *A321</f>
        <v>2.6416666666666666</v>
      </c>
      <c r="I321" s="230">
        <f t="shared" si="16"/>
        <v>11.52236199225284</v>
      </c>
    </row>
    <row r="322" spans="1:9">
      <c r="A322" s="229">
        <v>318</v>
      </c>
      <c r="B322" s="96">
        <f>'VELOCIDAD TANGENCIAL'!J$5*A322</f>
        <v>4.6248877058801305E-2</v>
      </c>
      <c r="C322" s="97">
        <f t="shared" si="19"/>
        <v>0.20179877309241157</v>
      </c>
      <c r="D322" s="96">
        <f>'VELOCIDAD TANGENCIAL'!J$6*A322</f>
        <v>9.2483666261627573E-2</v>
      </c>
      <c r="E322" s="97">
        <f t="shared" si="17"/>
        <v>0.40353594491227124</v>
      </c>
      <c r="F322" s="96">
        <f>'VELOCIDAD TANGENCIAL'!J$49*A322</f>
        <v>1.8738329701443506</v>
      </c>
      <c r="G322" s="96">
        <f t="shared" si="18"/>
        <v>8.1746813017743669</v>
      </c>
      <c r="H322" s="96">
        <f>'VELOCIDAD TANGENCIAL'!J$94 *A322</f>
        <v>2.65</v>
      </c>
      <c r="I322" s="230">
        <f t="shared" si="16"/>
        <v>11.558684256082511</v>
      </c>
    </row>
    <row r="323" spans="1:9">
      <c r="A323" s="229">
        <v>319</v>
      </c>
      <c r="B323" s="96">
        <f>'VELOCIDAD TANGENCIAL'!J$5*A323</f>
        <v>4.6394313779111997E-2</v>
      </c>
      <c r="C323" s="97">
        <f t="shared" si="19"/>
        <v>0.20243336029070261</v>
      </c>
      <c r="D323" s="96">
        <f>'VELOCIDAD TANGENCIAL'!J$6*A323</f>
        <v>9.2774495400815074E-2</v>
      </c>
      <c r="E323" s="97">
        <f t="shared" si="17"/>
        <v>0.40480492476379792</v>
      </c>
      <c r="F323" s="96">
        <f>'VELOCIDAD TANGENCIAL'!J$49*A323</f>
        <v>1.8797255266542385</v>
      </c>
      <c r="G323" s="96">
        <f t="shared" si="18"/>
        <v>8.200378637681208</v>
      </c>
      <c r="H323" s="96">
        <f>'VELOCIDAD TANGENCIAL'!J$94 *A323</f>
        <v>2.6583333333333332</v>
      </c>
      <c r="I323" s="230">
        <f t="shared" si="16"/>
        <v>11.595006275399864</v>
      </c>
    </row>
    <row r="324" spans="1:9">
      <c r="A324" s="229">
        <v>320</v>
      </c>
      <c r="B324" s="96">
        <f>'VELOCIDAD TANGENCIAL'!J$5*A324</f>
        <v>4.6539750499422695E-2</v>
      </c>
      <c r="C324" s="97">
        <f t="shared" si="19"/>
        <v>0.20306794748768936</v>
      </c>
      <c r="D324" s="96">
        <f>'VELOCIDAD TANGENCIAL'!J$6*A324</f>
        <v>9.3065324540002589E-2</v>
      </c>
      <c r="E324" s="97">
        <f t="shared" si="17"/>
        <v>0.40607390460495019</v>
      </c>
      <c r="F324" s="96">
        <f>'VELOCIDAD TANGENCIAL'!J$49*A324</f>
        <v>1.8856180831641265</v>
      </c>
      <c r="G324" s="96">
        <f t="shared" si="18"/>
        <v>8.2260758868526942</v>
      </c>
      <c r="H324" s="96">
        <f>'VELOCIDAD TANGENCIAL'!J$94 *A324</f>
        <v>2.6666666666666665</v>
      </c>
      <c r="I324" s="230">
        <f t="shared" si="16"/>
        <v>11.631328049436712</v>
      </c>
    </row>
    <row r="325" spans="1:9">
      <c r="A325" s="229">
        <v>321</v>
      </c>
      <c r="B325" s="96">
        <f>'VELOCIDAD TANGENCIAL'!J$5*A325</f>
        <v>4.6685187219733387E-2</v>
      </c>
      <c r="C325" s="97">
        <f t="shared" si="19"/>
        <v>0.20370253468336766</v>
      </c>
      <c r="D325" s="96">
        <f>'VELOCIDAD TANGENCIAL'!J$6*A325</f>
        <v>9.335615367919009E-2</v>
      </c>
      <c r="E325" s="97">
        <f t="shared" si="17"/>
        <v>0.40734288443558453</v>
      </c>
      <c r="F325" s="96">
        <f>'VELOCIDAD TANGENCIAL'!J$49*A325</f>
        <v>1.8915106396740142</v>
      </c>
      <c r="G325" s="96">
        <f t="shared" si="18"/>
        <v>8.2517730490170269</v>
      </c>
      <c r="H325" s="96">
        <f>'VELOCIDAD TANGENCIAL'!J$94 *A325</f>
        <v>2.6749999999999998</v>
      </c>
      <c r="I325" s="230">
        <f t="shared" ref="I325:I388" si="20">(250*COS(RADIANS(90-H325)))</f>
        <v>11.667649577424482</v>
      </c>
    </row>
    <row r="326" spans="1:9">
      <c r="A326" s="229">
        <v>322</v>
      </c>
      <c r="B326" s="96">
        <f>'VELOCIDAD TANGENCIAL'!J$5*A326</f>
        <v>4.6830623940044086E-2</v>
      </c>
      <c r="C326" s="97">
        <f t="shared" si="19"/>
        <v>0.20433712187773348</v>
      </c>
      <c r="D326" s="96">
        <f>'VELOCIDAD TANGENCIAL'!J$6*A326</f>
        <v>9.3646982818377605E-2</v>
      </c>
      <c r="E326" s="97">
        <f t="shared" ref="E326:E389" si="21">(250*COS(RADIANS(90-D326)))</f>
        <v>0.40861186425572366</v>
      </c>
      <c r="F326" s="96">
        <f>'VELOCIDAD TANGENCIAL'!J$49*A326</f>
        <v>1.8974031961839022</v>
      </c>
      <c r="G326" s="96">
        <f t="shared" ref="G326:G389" si="22">(250*COS(RADIANS(90-F326)))</f>
        <v>8.2774701239024093</v>
      </c>
      <c r="H326" s="96">
        <f>'VELOCIDAD TANGENCIAL'!J$94 *A326</f>
        <v>2.6833333333333331</v>
      </c>
      <c r="I326" s="230">
        <f t="shared" si="20"/>
        <v>11.703970858594992</v>
      </c>
    </row>
    <row r="327" spans="1:9">
      <c r="A327" s="229">
        <v>323</v>
      </c>
      <c r="B327" s="96">
        <f>'VELOCIDAD TANGENCIAL'!J$5*A327</f>
        <v>4.6976060660354785E-2</v>
      </c>
      <c r="C327" s="97">
        <f t="shared" ref="C327:C390" si="23">(250*COS(RADIANS(90-B327)))</f>
        <v>0.20497170907078269</v>
      </c>
      <c r="D327" s="96">
        <f>'VELOCIDAD TANGENCIAL'!J$6*A327</f>
        <v>9.3937811957565107E-2</v>
      </c>
      <c r="E327" s="97">
        <f t="shared" si="21"/>
        <v>0.40988084406533487</v>
      </c>
      <c r="F327" s="96">
        <f>'VELOCIDAD TANGENCIAL'!J$49*A327</f>
        <v>1.9032957526937901</v>
      </c>
      <c r="G327" s="96">
        <f t="shared" si="22"/>
        <v>8.3031671112370979</v>
      </c>
      <c r="H327" s="96">
        <f>'VELOCIDAD TANGENCIAL'!J$94 *A327</f>
        <v>2.6916666666666664</v>
      </c>
      <c r="I327" s="230">
        <f t="shared" si="20"/>
        <v>11.740291892179798</v>
      </c>
    </row>
    <row r="328" spans="1:9">
      <c r="A328" s="229">
        <v>324</v>
      </c>
      <c r="B328" s="96">
        <f>'VELOCIDAD TANGENCIAL'!J$5*A328</f>
        <v>4.7121497380665477E-2</v>
      </c>
      <c r="C328" s="97">
        <f t="shared" si="23"/>
        <v>0.20560629626256677</v>
      </c>
      <c r="D328" s="96">
        <f>'VELOCIDAD TANGENCIAL'!J$6*A328</f>
        <v>9.4228641096752622E-2</v>
      </c>
      <c r="E328" s="97">
        <f t="shared" si="21"/>
        <v>0.41114982386438553</v>
      </c>
      <c r="F328" s="96">
        <f>'VELOCIDAD TANGENCIAL'!J$49*A328</f>
        <v>1.9091883092036781</v>
      </c>
      <c r="G328" s="96">
        <f t="shared" si="22"/>
        <v>8.3288640107491272</v>
      </c>
      <c r="H328" s="96">
        <f>'VELOCIDAD TANGENCIAL'!J$94 *A328</f>
        <v>2.7</v>
      </c>
      <c r="I328" s="230">
        <f t="shared" si="20"/>
        <v>11.77661267741067</v>
      </c>
    </row>
    <row r="329" spans="1:9">
      <c r="A329" s="229">
        <v>325</v>
      </c>
      <c r="B329" s="96">
        <f>'VELOCIDAD TANGENCIAL'!J$5*A329</f>
        <v>4.7266934100976175E-2</v>
      </c>
      <c r="C329" s="97">
        <f t="shared" si="23"/>
        <v>0.20624088345291505</v>
      </c>
      <c r="D329" s="96">
        <f>'VELOCIDAD TANGENCIAL'!J$6*A329</f>
        <v>9.4519470235940123E-2</v>
      </c>
      <c r="E329" s="97">
        <f t="shared" si="21"/>
        <v>0.4124188036528984</v>
      </c>
      <c r="F329" s="96">
        <f>'VELOCIDAD TANGENCIAL'!J$49*A329</f>
        <v>1.9150808657135658</v>
      </c>
      <c r="G329" s="96">
        <f t="shared" si="22"/>
        <v>8.3545608221668708</v>
      </c>
      <c r="H329" s="96">
        <f>'VELOCIDAD TANGENCIAL'!J$94 *A329</f>
        <v>2.7083333333333335</v>
      </c>
      <c r="I329" s="230">
        <f t="shared" si="20"/>
        <v>11.81293321351917</v>
      </c>
    </row>
    <row r="330" spans="1:9">
      <c r="A330" s="229">
        <v>326</v>
      </c>
      <c r="B330" s="96">
        <f>'VELOCIDAD TANGENCIAL'!J$5*A330</f>
        <v>4.7412370821286867E-2</v>
      </c>
      <c r="C330" s="97">
        <f t="shared" si="23"/>
        <v>0.20687547064204548</v>
      </c>
      <c r="D330" s="96">
        <f>'VELOCIDAD TANGENCIAL'!J$6*A330</f>
        <v>9.4810299375127638E-2</v>
      </c>
      <c r="E330" s="97">
        <f t="shared" si="21"/>
        <v>0.41368778343072976</v>
      </c>
      <c r="F330" s="96">
        <f>'VELOCIDAD TANGENCIAL'!J$49*A330</f>
        <v>1.9209734222234538</v>
      </c>
      <c r="G330" s="96">
        <f t="shared" si="22"/>
        <v>8.3802575452185319</v>
      </c>
      <c r="H330" s="96">
        <f>'VELOCIDAD TANGENCIAL'!J$94 *A330</f>
        <v>2.7166666666666668</v>
      </c>
      <c r="I330" s="230">
        <f t="shared" si="20"/>
        <v>11.849253499737138</v>
      </c>
    </row>
    <row r="331" spans="1:9">
      <c r="A331" s="229">
        <v>327</v>
      </c>
      <c r="B331" s="96">
        <f>'VELOCIDAD TANGENCIAL'!J$5*A331</f>
        <v>4.7557807541597566E-2</v>
      </c>
      <c r="C331" s="97">
        <f t="shared" si="23"/>
        <v>0.20751005782973195</v>
      </c>
      <c r="D331" s="96">
        <f>'VELOCIDAD TANGENCIAL'!J$6*A331</f>
        <v>9.5101128514315139E-2</v>
      </c>
      <c r="E331" s="97">
        <f t="shared" si="21"/>
        <v>0.41495676319795799</v>
      </c>
      <c r="F331" s="96">
        <f>'VELOCIDAD TANGENCIAL'!J$49*A331</f>
        <v>1.9268659787333418</v>
      </c>
      <c r="G331" s="96">
        <f t="shared" si="22"/>
        <v>8.4059541796322073</v>
      </c>
      <c r="H331" s="96">
        <f>'VELOCIDAD TANGENCIAL'!J$94 *A331</f>
        <v>2.7250000000000001</v>
      </c>
      <c r="I331" s="230">
        <f t="shared" si="20"/>
        <v>11.885573535296036</v>
      </c>
    </row>
    <row r="332" spans="1:9">
      <c r="A332" s="229">
        <v>328</v>
      </c>
      <c r="B332" s="96">
        <f>'VELOCIDAD TANGENCIAL'!J$5*A332</f>
        <v>4.7703244261908258E-2</v>
      </c>
      <c r="C332" s="97">
        <f t="shared" si="23"/>
        <v>0.20814464501613691</v>
      </c>
      <c r="D332" s="96">
        <f>'VELOCIDAD TANGENCIAL'!J$6*A332</f>
        <v>9.5391957653502654E-2</v>
      </c>
      <c r="E332" s="97">
        <f t="shared" si="21"/>
        <v>0.41622574295443926</v>
      </c>
      <c r="F332" s="96">
        <f>'VELOCIDAD TANGENCIAL'!J$49*A332</f>
        <v>1.9327585352432295</v>
      </c>
      <c r="G332" s="96">
        <f t="shared" si="22"/>
        <v>8.4316507251361017</v>
      </c>
      <c r="H332" s="96">
        <f>'VELOCIDAD TANGENCIAL'!J$94 *A332</f>
        <v>2.7333333333333334</v>
      </c>
      <c r="I332" s="230">
        <f t="shared" si="20"/>
        <v>11.921893319427719</v>
      </c>
    </row>
    <row r="333" spans="1:9">
      <c r="A333" s="229">
        <v>329</v>
      </c>
      <c r="B333" s="96">
        <f>'VELOCIDAD TANGENCIAL'!J$5*A333</f>
        <v>4.7848680982218957E-2</v>
      </c>
      <c r="C333" s="97">
        <f t="shared" si="23"/>
        <v>0.20877923220120073</v>
      </c>
      <c r="D333" s="96">
        <f>'VELOCIDAD TANGENCIAL'!J$6*A333</f>
        <v>9.5682786792690155E-2</v>
      </c>
      <c r="E333" s="97">
        <f t="shared" si="21"/>
        <v>0.41749472270019661</v>
      </c>
      <c r="F333" s="96">
        <f>'VELOCIDAD TANGENCIAL'!J$49*A333</f>
        <v>1.9386510917531175</v>
      </c>
      <c r="G333" s="96">
        <f t="shared" si="22"/>
        <v>8.4573471814585908</v>
      </c>
      <c r="H333" s="96">
        <f>'VELOCIDAD TANGENCIAL'!J$94 *A333</f>
        <v>2.7416666666666667</v>
      </c>
      <c r="I333" s="230">
        <f t="shared" si="20"/>
        <v>11.958212851363761</v>
      </c>
    </row>
    <row r="334" spans="1:9">
      <c r="A334" s="229">
        <v>330</v>
      </c>
      <c r="B334" s="96">
        <f>'VELOCIDAD TANGENCIAL'!J$5*A334</f>
        <v>4.7994117702529655E-2</v>
      </c>
      <c r="C334" s="97">
        <f t="shared" si="23"/>
        <v>0.20941381938491935</v>
      </c>
      <c r="D334" s="96">
        <f>'VELOCIDAD TANGENCIAL'!J$6*A334</f>
        <v>9.597361593187767E-2</v>
      </c>
      <c r="E334" s="97">
        <f t="shared" si="21"/>
        <v>0.41876370243525257</v>
      </c>
      <c r="F334" s="96">
        <f>'VELOCIDAD TANGENCIAL'!J$49*A334</f>
        <v>1.9445436482630054</v>
      </c>
      <c r="G334" s="96">
        <f t="shared" si="22"/>
        <v>8.4830435483277142</v>
      </c>
      <c r="H334" s="96">
        <f>'VELOCIDAD TANGENCIAL'!J$94 *A334</f>
        <v>2.75</v>
      </c>
      <c r="I334" s="230">
        <f t="shared" si="20"/>
        <v>11.994532130335976</v>
      </c>
    </row>
    <row r="335" spans="1:9">
      <c r="A335" s="229">
        <v>331</v>
      </c>
      <c r="B335" s="96">
        <f>'VELOCIDAD TANGENCIAL'!J$5*A335</f>
        <v>4.8139554422840347E-2</v>
      </c>
      <c r="C335" s="97">
        <f t="shared" si="23"/>
        <v>0.21004840656734419</v>
      </c>
      <c r="D335" s="96">
        <f>'VELOCIDAD TANGENCIAL'!J$6*A335</f>
        <v>9.6264445071065172E-2</v>
      </c>
      <c r="E335" s="97">
        <f t="shared" si="21"/>
        <v>0.4200326821594636</v>
      </c>
      <c r="F335" s="96">
        <f>'VELOCIDAD TANGENCIAL'!J$49*A335</f>
        <v>1.9504362047728934</v>
      </c>
      <c r="G335" s="96">
        <f t="shared" si="22"/>
        <v>8.5087398254717961</v>
      </c>
      <c r="H335" s="96">
        <f>'VELOCIDAD TANGENCIAL'!J$94 *A335</f>
        <v>2.7583333333333333</v>
      </c>
      <c r="I335" s="230">
        <f t="shared" si="20"/>
        <v>12.030851155576064</v>
      </c>
    </row>
    <row r="336" spans="1:9">
      <c r="A336" s="229">
        <v>332</v>
      </c>
      <c r="B336" s="96">
        <f>'VELOCIDAD TANGENCIAL'!J$5*A336</f>
        <v>4.8284991143151046E-2</v>
      </c>
      <c r="C336" s="97">
        <f t="shared" si="23"/>
        <v>0.2106829937483046</v>
      </c>
      <c r="D336" s="96">
        <f>'VELOCIDAD TANGENCIAL'!J$6*A336</f>
        <v>9.6555274210252687E-2</v>
      </c>
      <c r="E336" s="97">
        <f t="shared" si="21"/>
        <v>0.42130166187285251</v>
      </c>
      <c r="F336" s="96">
        <f>'VELOCIDAD TANGENCIAL'!J$49*A336</f>
        <v>1.9563287612827811</v>
      </c>
      <c r="G336" s="96">
        <f t="shared" si="22"/>
        <v>8.5344360126188796</v>
      </c>
      <c r="H336" s="96">
        <f>'VELOCIDAD TANGENCIAL'!J$94 *A336</f>
        <v>2.7666666666666666</v>
      </c>
      <c r="I336" s="230">
        <f t="shared" si="20"/>
        <v>12.067169926315568</v>
      </c>
    </row>
    <row r="337" spans="1:9">
      <c r="A337" s="229">
        <v>333</v>
      </c>
      <c r="B337" s="96">
        <f>'VELOCIDAD TANGENCIAL'!J$5*A337</f>
        <v>4.8430427863461738E-2</v>
      </c>
      <c r="C337" s="97">
        <f t="shared" si="23"/>
        <v>0.21131758092801856</v>
      </c>
      <c r="D337" s="96">
        <f>'VELOCIDAD TANGENCIAL'!J$6*A337</f>
        <v>9.6846103349440188E-2</v>
      </c>
      <c r="E337" s="97">
        <f t="shared" si="21"/>
        <v>0.42257064157538654</v>
      </c>
      <c r="F337" s="96">
        <f>'VELOCIDAD TANGENCIAL'!J$49*A337</f>
        <v>1.9622213177926691</v>
      </c>
      <c r="G337" s="96">
        <f t="shared" si="22"/>
        <v>8.5601321094973422</v>
      </c>
      <c r="H337" s="96">
        <f>'VELOCIDAD TANGENCIAL'!J$94 *A337</f>
        <v>2.7749999999999999</v>
      </c>
      <c r="I337" s="230">
        <f t="shared" si="20"/>
        <v>12.103488441786364</v>
      </c>
    </row>
    <row r="338" spans="1:9">
      <c r="A338" s="229">
        <v>334</v>
      </c>
      <c r="B338" s="96">
        <f>'VELOCIDAD TANGENCIAL'!J$5*A338</f>
        <v>4.8575864583772436E-2</v>
      </c>
      <c r="C338" s="97">
        <f t="shared" si="23"/>
        <v>0.21195216810625997</v>
      </c>
      <c r="D338" s="96">
        <f>'VELOCIDAD TANGENCIAL'!J$6*A338</f>
        <v>9.7136932488627703E-2</v>
      </c>
      <c r="E338" s="97">
        <f t="shared" si="21"/>
        <v>0.42383962126708852</v>
      </c>
      <c r="F338" s="96">
        <f>'VELOCIDAD TANGENCIAL'!J$49*A338</f>
        <v>1.968113874302557</v>
      </c>
      <c r="G338" s="96">
        <f t="shared" si="22"/>
        <v>8.5858281158353957</v>
      </c>
      <c r="H338" s="96">
        <f>'VELOCIDAD TANGENCIAL'!J$94 *A338</f>
        <v>2.7833333333333332</v>
      </c>
      <c r="I338" s="230">
        <f t="shared" si="20"/>
        <v>12.139806701220063</v>
      </c>
    </row>
    <row r="339" spans="1:9">
      <c r="A339" s="229">
        <v>335</v>
      </c>
      <c r="B339" s="96">
        <f>'VELOCIDAD TANGENCIAL'!J$5*A339</f>
        <v>4.8721301304083135E-2</v>
      </c>
      <c r="C339" s="97">
        <f t="shared" si="23"/>
        <v>0.21258675528324672</v>
      </c>
      <c r="D339" s="96">
        <f>'VELOCIDAD TANGENCIAL'!J$6*A339</f>
        <v>9.7427761627815204E-2</v>
      </c>
      <c r="E339" s="97">
        <f t="shared" si="21"/>
        <v>0.42510860094781477</v>
      </c>
      <c r="F339" s="96">
        <f>'VELOCIDAD TANGENCIAL'!J$49*A339</f>
        <v>1.9740064308124448</v>
      </c>
      <c r="G339" s="96">
        <f t="shared" si="22"/>
        <v>8.6115240313611441</v>
      </c>
      <c r="H339" s="96">
        <f>'VELOCIDAD TANGENCIAL'!J$94 *A339</f>
        <v>2.7916666666666665</v>
      </c>
      <c r="I339" s="230">
        <f t="shared" si="20"/>
        <v>12.176124703848501</v>
      </c>
    </row>
    <row r="340" spans="1:9">
      <c r="A340" s="229">
        <v>336</v>
      </c>
      <c r="B340" s="96">
        <f>'VELOCIDAD TANGENCIAL'!J$5*A340</f>
        <v>4.8866738024393827E-2</v>
      </c>
      <c r="C340" s="97">
        <f t="shared" si="23"/>
        <v>0.21322134245875268</v>
      </c>
      <c r="D340" s="96">
        <f>'VELOCIDAD TANGENCIAL'!J$6*A340</f>
        <v>9.7718590767002719E-2</v>
      </c>
      <c r="E340" s="97">
        <f t="shared" si="21"/>
        <v>0.42637758061764364</v>
      </c>
      <c r="F340" s="96">
        <f>'VELOCIDAD TANGENCIAL'!J$49*A340</f>
        <v>1.9798989873223327</v>
      </c>
      <c r="G340" s="96">
        <f t="shared" si="22"/>
        <v>8.637219855802801</v>
      </c>
      <c r="H340" s="96">
        <f>'VELOCIDAD TANGENCIAL'!J$94 *A340</f>
        <v>2.8</v>
      </c>
      <c r="I340" s="230">
        <f t="shared" si="20"/>
        <v>12.212442448903293</v>
      </c>
    </row>
    <row r="341" spans="1:9">
      <c r="A341" s="229">
        <v>337</v>
      </c>
      <c r="B341" s="96">
        <f>'VELOCIDAD TANGENCIAL'!J$5*A341</f>
        <v>4.9012174744704526E-2</v>
      </c>
      <c r="C341" s="97">
        <f t="shared" si="23"/>
        <v>0.21385592963294037</v>
      </c>
      <c r="D341" s="96">
        <f>'VELOCIDAD TANGENCIAL'!J$6*A341</f>
        <v>9.800941990619022E-2</v>
      </c>
      <c r="E341" s="97">
        <f t="shared" si="21"/>
        <v>0.42764656027643133</v>
      </c>
      <c r="F341" s="96">
        <f>'VELOCIDAD TANGENCIAL'!J$49*A341</f>
        <v>1.9857915438322207</v>
      </c>
      <c r="G341" s="96">
        <f t="shared" si="22"/>
        <v>8.6629155888887492</v>
      </c>
      <c r="H341" s="96">
        <f>'VELOCIDAD TANGENCIAL'!J$94 *A341</f>
        <v>2.8083333333333331</v>
      </c>
      <c r="I341" s="230">
        <f t="shared" si="20"/>
        <v>12.248759935616341</v>
      </c>
    </row>
    <row r="342" spans="1:9">
      <c r="A342" s="229">
        <v>338</v>
      </c>
      <c r="B342" s="96">
        <f>'VELOCIDAD TANGENCIAL'!J$5*A342</f>
        <v>4.9157611465015218E-2</v>
      </c>
      <c r="C342" s="97">
        <f t="shared" si="23"/>
        <v>0.21449051680580561</v>
      </c>
      <c r="D342" s="96">
        <f>'VELOCIDAD TANGENCIAL'!J$6*A342</f>
        <v>9.8300249045377736E-2</v>
      </c>
      <c r="E342" s="97">
        <f t="shared" si="21"/>
        <v>0.42891553992420073</v>
      </c>
      <c r="F342" s="96">
        <f>'VELOCIDAD TANGENCIAL'!J$49*A342</f>
        <v>1.9916841003421086</v>
      </c>
      <c r="G342" s="96">
        <f t="shared" si="22"/>
        <v>8.6886112303470373</v>
      </c>
      <c r="H342" s="96">
        <f>'VELOCIDAD TANGENCIAL'!J$94 *A342</f>
        <v>2.8166666666666664</v>
      </c>
      <c r="I342" s="230">
        <f t="shared" si="20"/>
        <v>12.285077163219164</v>
      </c>
    </row>
    <row r="343" spans="1:9">
      <c r="A343" s="229">
        <v>339</v>
      </c>
      <c r="B343" s="96">
        <f>'VELOCIDAD TANGENCIAL'!J$5*A343</f>
        <v>4.9303048185325916E-2</v>
      </c>
      <c r="C343" s="97">
        <f t="shared" si="23"/>
        <v>0.21512510397717782</v>
      </c>
      <c r="D343" s="96">
        <f>'VELOCIDAD TANGENCIAL'!J$6*A343</f>
        <v>9.8591078184565237E-2</v>
      </c>
      <c r="E343" s="97">
        <f t="shared" si="21"/>
        <v>0.43018451956097453</v>
      </c>
      <c r="F343" s="96">
        <f>'VELOCIDAD TANGENCIAL'!J$49*A343</f>
        <v>1.9975766568519964</v>
      </c>
      <c r="G343" s="96">
        <f t="shared" si="22"/>
        <v>8.7143067799059395</v>
      </c>
      <c r="H343" s="96">
        <f>'VELOCIDAD TANGENCIAL'!J$94 *A343</f>
        <v>2.8250000000000002</v>
      </c>
      <c r="I343" s="230">
        <f t="shared" si="20"/>
        <v>12.321394130943673</v>
      </c>
    </row>
    <row r="344" spans="1:9">
      <c r="A344" s="229">
        <v>340</v>
      </c>
      <c r="B344" s="96">
        <f>'VELOCIDAD TANGENCIAL'!J$5*A344</f>
        <v>4.9448484905636615E-2</v>
      </c>
      <c r="C344" s="97">
        <f t="shared" si="23"/>
        <v>0.21575969114727497</v>
      </c>
      <c r="D344" s="96">
        <f>'VELOCIDAD TANGENCIAL'!J$6*A344</f>
        <v>9.8881907323752752E-2</v>
      </c>
      <c r="E344" s="97">
        <f t="shared" si="21"/>
        <v>0.43145349918660919</v>
      </c>
      <c r="F344" s="96">
        <f>'VELOCIDAD TANGENCIAL'!J$49*A344</f>
        <v>2.0034692133618845</v>
      </c>
      <c r="G344" s="96">
        <f t="shared" si="22"/>
        <v>8.7400022372936732</v>
      </c>
      <c r="H344" s="96">
        <f>'VELOCIDAD TANGENCIAL'!J$94 *A344</f>
        <v>2.8333333333333335</v>
      </c>
      <c r="I344" s="230">
        <f t="shared" si="20"/>
        <v>12.357710838021513</v>
      </c>
    </row>
    <row r="345" spans="1:9">
      <c r="A345" s="229">
        <v>341</v>
      </c>
      <c r="B345" s="96">
        <f>'VELOCIDAD TANGENCIAL'!J$5*A345</f>
        <v>4.9593921625947307E-2</v>
      </c>
      <c r="C345" s="97">
        <f t="shared" si="23"/>
        <v>0.21639427831587091</v>
      </c>
      <c r="D345" s="96">
        <f>'VELOCIDAD TANGENCIAL'!J$6*A345</f>
        <v>9.9172736462940253E-2</v>
      </c>
      <c r="E345" s="97">
        <f t="shared" si="21"/>
        <v>0.43272247880118292</v>
      </c>
      <c r="F345" s="96">
        <f>'VELOCIDAD TANGENCIAL'!J$49*A345</f>
        <v>2.0093617698717723</v>
      </c>
      <c r="G345" s="96">
        <f t="shared" si="22"/>
        <v>8.7656976022384576</v>
      </c>
      <c r="H345" s="96">
        <f>'VELOCIDAD TANGENCIAL'!J$94 *A345</f>
        <v>2.8416666666666668</v>
      </c>
      <c r="I345" s="230">
        <f t="shared" si="20"/>
        <v>12.394027283684547</v>
      </c>
    </row>
    <row r="346" spans="1:9">
      <c r="A346" s="229">
        <v>342</v>
      </c>
      <c r="B346" s="96">
        <f>'VELOCIDAD TANGENCIAL'!J$5*A346</f>
        <v>4.9739358346258006E-2</v>
      </c>
      <c r="C346" s="97">
        <f t="shared" si="23"/>
        <v>0.21702886548318359</v>
      </c>
      <c r="D346" s="96">
        <f>'VELOCIDAD TANGENCIAL'!J$6*A346</f>
        <v>9.9463565602127768E-2</v>
      </c>
      <c r="E346" s="97">
        <f t="shared" si="21"/>
        <v>0.43399145840449654</v>
      </c>
      <c r="F346" s="96">
        <f>'VELOCIDAD TANGENCIAL'!J$49*A346</f>
        <v>2.01525432638166</v>
      </c>
      <c r="G346" s="96">
        <f t="shared" si="22"/>
        <v>8.7913928744685705</v>
      </c>
      <c r="H346" s="96">
        <f>'VELOCIDAD TANGENCIAL'!J$94 *A346</f>
        <v>2.85</v>
      </c>
      <c r="I346" s="230">
        <f t="shared" si="20"/>
        <v>12.430343467164427</v>
      </c>
    </row>
    <row r="347" spans="1:9">
      <c r="A347" s="229">
        <v>343</v>
      </c>
      <c r="B347" s="96">
        <f>'VELOCIDAD TANGENCIAL'!J$5*A347</f>
        <v>4.9884795066568698E-2</v>
      </c>
      <c r="C347" s="97">
        <f t="shared" si="23"/>
        <v>0.21766345264904241</v>
      </c>
      <c r="D347" s="96">
        <f>'VELOCIDAD TANGENCIAL'!J$6*A347</f>
        <v>9.9754394741315269E-2</v>
      </c>
      <c r="E347" s="97">
        <f t="shared" si="21"/>
        <v>0.43526043799673936</v>
      </c>
      <c r="F347" s="96">
        <f>'VELOCIDAD TANGENCIAL'!J$49*A347</f>
        <v>2.0211468828915482</v>
      </c>
      <c r="G347" s="96">
        <f t="shared" si="22"/>
        <v>8.8170880537120624</v>
      </c>
      <c r="H347" s="96">
        <f>'VELOCIDAD TANGENCIAL'!J$94 *A347</f>
        <v>2.8583333333333334</v>
      </c>
      <c r="I347" s="230">
        <f t="shared" si="20"/>
        <v>12.46665938769309</v>
      </c>
    </row>
    <row r="348" spans="1:9">
      <c r="A348" s="229">
        <v>344</v>
      </c>
      <c r="B348" s="96">
        <f>'VELOCIDAD TANGENCIAL'!J$5*A348</f>
        <v>5.0030231786879396E-2</v>
      </c>
      <c r="C348" s="97">
        <f t="shared" si="23"/>
        <v>0.21829803981349877</v>
      </c>
      <c r="D348" s="96">
        <f>'VELOCIDAD TANGENCIAL'!J$6*A348</f>
        <v>0.10004522388050278</v>
      </c>
      <c r="E348" s="97">
        <f t="shared" si="21"/>
        <v>0.43652941757771219</v>
      </c>
      <c r="F348" s="96">
        <f>'VELOCIDAD TANGENCIAL'!J$49*A348</f>
        <v>2.0270394394014359</v>
      </c>
      <c r="G348" s="96">
        <f t="shared" si="22"/>
        <v>8.8427831396973815</v>
      </c>
      <c r="H348" s="96">
        <f>'VELOCIDAD TANGENCIAL'!J$94 *A348</f>
        <v>2.8666666666666667</v>
      </c>
      <c r="I348" s="230">
        <f t="shared" si="20"/>
        <v>12.502975044502083</v>
      </c>
    </row>
    <row r="349" spans="1:9">
      <c r="A349" s="229">
        <v>345</v>
      </c>
      <c r="B349" s="96">
        <f>'VELOCIDAD TANGENCIAL'!J$5*A349</f>
        <v>5.0175668507190088E-2</v>
      </c>
      <c r="C349" s="97">
        <f t="shared" si="23"/>
        <v>0.21893262697654856</v>
      </c>
      <c r="D349" s="96">
        <f>'VELOCIDAD TANGENCIAL'!J$6*A349</f>
        <v>0.10033605301969029</v>
      </c>
      <c r="E349" s="97">
        <f t="shared" si="21"/>
        <v>0.43779839714743779</v>
      </c>
      <c r="F349" s="96">
        <f>'VELOCIDAD TANGENCIAL'!J$49*A349</f>
        <v>2.0329319959113237</v>
      </c>
      <c r="G349" s="96">
        <f t="shared" si="22"/>
        <v>8.8684781321525854</v>
      </c>
      <c r="H349" s="96">
        <f>'VELOCIDAD TANGENCIAL'!J$94 *A349</f>
        <v>2.875</v>
      </c>
      <c r="I349" s="230">
        <f t="shared" si="20"/>
        <v>12.539290436823357</v>
      </c>
    </row>
    <row r="350" spans="1:9">
      <c r="A350" s="229">
        <v>346</v>
      </c>
      <c r="B350" s="96">
        <f>'VELOCIDAD TANGENCIAL'!J$5*A350</f>
        <v>5.0321105227500787E-2</v>
      </c>
      <c r="C350" s="97">
        <f t="shared" si="23"/>
        <v>0.21956721413818775</v>
      </c>
      <c r="D350" s="96">
        <f>'VELOCIDAD TANGENCIAL'!J$6*A350</f>
        <v>0.1006268821588778</v>
      </c>
      <c r="E350" s="97">
        <f t="shared" si="21"/>
        <v>0.43906737670593904</v>
      </c>
      <c r="F350" s="96">
        <f>'VELOCIDAD TANGENCIAL'!J$49*A350</f>
        <v>2.0388245524212119</v>
      </c>
      <c r="G350" s="96">
        <f t="shared" si="22"/>
        <v>8.8941730308059501</v>
      </c>
      <c r="H350" s="96">
        <f>'VELOCIDAD TANGENCIAL'!J$94 *A350</f>
        <v>2.8833333333333333</v>
      </c>
      <c r="I350" s="230">
        <f t="shared" si="20"/>
        <v>12.575605563888638</v>
      </c>
    </row>
    <row r="351" spans="1:9">
      <c r="A351" s="229">
        <v>347</v>
      </c>
      <c r="B351" s="96">
        <f>'VELOCIDAD TANGENCIAL'!J$5*A351</f>
        <v>5.0466541947811486E-2</v>
      </c>
      <c r="C351" s="97">
        <f t="shared" si="23"/>
        <v>0.22020180129841219</v>
      </c>
      <c r="D351" s="96">
        <f>'VELOCIDAD TANGENCIAL'!J$6*A351</f>
        <v>0.1009177112980653</v>
      </c>
      <c r="E351" s="97">
        <f t="shared" si="21"/>
        <v>0.44033635625307221</v>
      </c>
      <c r="F351" s="96">
        <f>'VELOCIDAD TANGENCIAL'!J$49*A351</f>
        <v>2.0447171089310996</v>
      </c>
      <c r="G351" s="96">
        <f t="shared" si="22"/>
        <v>8.9198678353857019</v>
      </c>
      <c r="H351" s="96">
        <f>'VELOCIDAD TANGENCIAL'!J$94 *A351</f>
        <v>2.8916666666666666</v>
      </c>
      <c r="I351" s="230">
        <f t="shared" si="20"/>
        <v>12.611920424929661</v>
      </c>
    </row>
    <row r="352" spans="1:9">
      <c r="A352" s="229">
        <v>348</v>
      </c>
      <c r="B352" s="96">
        <f>'VELOCIDAD TANGENCIAL'!J$5*A352</f>
        <v>5.0611978668122178E-2</v>
      </c>
      <c r="C352" s="97">
        <f t="shared" si="23"/>
        <v>0.22083638845716236</v>
      </c>
      <c r="D352" s="96">
        <f>'VELOCIDAD TANGENCIAL'!J$6*A352</f>
        <v>0.10120854043725282</v>
      </c>
      <c r="E352" s="97">
        <f t="shared" si="21"/>
        <v>0.44160533578891564</v>
      </c>
      <c r="F352" s="96">
        <f>'VELOCIDAD TANGENCIAL'!J$49*A352</f>
        <v>2.0506096654409873</v>
      </c>
      <c r="G352" s="96">
        <f t="shared" si="22"/>
        <v>8.9455625456200671</v>
      </c>
      <c r="H352" s="96">
        <f>'VELOCIDAD TANGENCIAL'!J$94 *A352</f>
        <v>2.9</v>
      </c>
      <c r="I352" s="230">
        <f t="shared" si="20"/>
        <v>12.648235019178333</v>
      </c>
    </row>
    <row r="353" spans="1:9">
      <c r="A353" s="229">
        <v>349</v>
      </c>
      <c r="B353" s="96">
        <f>'VELOCIDAD TANGENCIAL'!J$5*A353</f>
        <v>5.0757415388432876E-2</v>
      </c>
      <c r="C353" s="97">
        <f t="shared" si="23"/>
        <v>0.22147097561460061</v>
      </c>
      <c r="D353" s="96">
        <f>'VELOCIDAD TANGENCIAL'!J$6*A353</f>
        <v>0.10149936957644032</v>
      </c>
      <c r="E353" s="97">
        <f t="shared" si="21"/>
        <v>0.44287431531332555</v>
      </c>
      <c r="F353" s="96">
        <f>'VELOCIDAD TANGENCIAL'!J$49*A353</f>
        <v>2.0565022219508755</v>
      </c>
      <c r="G353" s="96">
        <f t="shared" si="22"/>
        <v>8.9712571612372738</v>
      </c>
      <c r="H353" s="96">
        <f>'VELOCIDAD TANGENCIAL'!J$94 *A353</f>
        <v>2.9083333333333332</v>
      </c>
      <c r="I353" s="230">
        <f t="shared" si="20"/>
        <v>12.684549345866401</v>
      </c>
    </row>
    <row r="354" spans="1:9">
      <c r="A354" s="229">
        <v>350</v>
      </c>
      <c r="B354" s="96">
        <f>'VELOCIDAD TANGENCIAL'!J$5*A354</f>
        <v>5.0902852108743568E-2</v>
      </c>
      <c r="C354" s="97">
        <f t="shared" si="23"/>
        <v>0.2221055627705564</v>
      </c>
      <c r="D354" s="96">
        <f>'VELOCIDAD TANGENCIAL'!J$6*A354</f>
        <v>0.10179019871562783</v>
      </c>
      <c r="E354" s="97">
        <f t="shared" si="21"/>
        <v>0.44414329482638026</v>
      </c>
      <c r="F354" s="96">
        <f>'VELOCIDAD TANGENCIAL'!J$49*A354</f>
        <v>2.0623947784607632</v>
      </c>
      <c r="G354" s="96">
        <f t="shared" si="22"/>
        <v>8.99695168196555</v>
      </c>
      <c r="H354" s="96">
        <f>'VELOCIDAD TANGENCIAL'!J$94 *A354</f>
        <v>2.9166666666666665</v>
      </c>
      <c r="I354" s="230">
        <f t="shared" si="20"/>
        <v>12.720863404225671</v>
      </c>
    </row>
    <row r="355" spans="1:9">
      <c r="A355" s="229">
        <v>351</v>
      </c>
      <c r="B355" s="96">
        <f>'VELOCIDAD TANGENCIAL'!J$5*A355</f>
        <v>5.1048288829054267E-2</v>
      </c>
      <c r="C355" s="97">
        <f t="shared" si="23"/>
        <v>0.22274014992508109</v>
      </c>
      <c r="D355" s="96">
        <f>'VELOCIDAD TANGENCIAL'!J$6*A355</f>
        <v>0.10208102785481533</v>
      </c>
      <c r="E355" s="97">
        <f t="shared" si="21"/>
        <v>0.44541227432788061</v>
      </c>
      <c r="F355" s="96">
        <f>'VELOCIDAD TANGENCIAL'!J$49*A355</f>
        <v>2.068287334970651</v>
      </c>
      <c r="G355" s="96">
        <f t="shared" si="22"/>
        <v>9.0226461075331237</v>
      </c>
      <c r="H355" s="96">
        <f>'VELOCIDAD TANGENCIAL'!J$94 *A355</f>
        <v>2.9249999999999998</v>
      </c>
      <c r="I355" s="230">
        <f t="shared" si="20"/>
        <v>12.757177193487902</v>
      </c>
    </row>
    <row r="356" spans="1:9">
      <c r="A356" s="229">
        <v>352</v>
      </c>
      <c r="B356" s="96">
        <f>'VELOCIDAD TANGENCIAL'!J$5*A356</f>
        <v>5.1193725549364966E-2</v>
      </c>
      <c r="C356" s="97">
        <f t="shared" si="23"/>
        <v>0.22337473707817063</v>
      </c>
      <c r="D356" s="96">
        <f>'VELOCIDAD TANGENCIAL'!J$6*A356</f>
        <v>0.10237185699400285</v>
      </c>
      <c r="E356" s="97">
        <f t="shared" si="21"/>
        <v>0.44668125381801599</v>
      </c>
      <c r="F356" s="96">
        <f>'VELOCIDAD TANGENCIAL'!J$49*A356</f>
        <v>2.0741798914805392</v>
      </c>
      <c r="G356" s="96">
        <f t="shared" si="22"/>
        <v>9.0483404376682817</v>
      </c>
      <c r="H356" s="96">
        <f>'VELOCIDAD TANGENCIAL'!J$94 *A356</f>
        <v>2.9333333333333331</v>
      </c>
      <c r="I356" s="230">
        <f t="shared" si="20"/>
        <v>12.793490712885019</v>
      </c>
    </row>
    <row r="357" spans="1:9">
      <c r="A357" s="229">
        <v>353</v>
      </c>
      <c r="B357" s="96">
        <f>'VELOCIDAD TANGENCIAL'!J$5*A357</f>
        <v>5.1339162269675657E-2</v>
      </c>
      <c r="C357" s="97">
        <f t="shared" si="23"/>
        <v>0.22400932422982089</v>
      </c>
      <c r="D357" s="96">
        <f>'VELOCIDAD TANGENCIAL'!J$6*A357</f>
        <v>0.10266268613319035</v>
      </c>
      <c r="E357" s="97">
        <f t="shared" si="21"/>
        <v>0.44795023329658706</v>
      </c>
      <c r="F357" s="96">
        <f>'VELOCIDAD TANGENCIAL'!J$49*A357</f>
        <v>2.0800724479904269</v>
      </c>
      <c r="G357" s="96">
        <f t="shared" si="22"/>
        <v>9.0740346720991454</v>
      </c>
      <c r="H357" s="96">
        <f>'VELOCIDAD TANGENCIAL'!J$94 *A357</f>
        <v>2.9416666666666664</v>
      </c>
      <c r="I357" s="230">
        <f t="shared" si="20"/>
        <v>12.829803961648741</v>
      </c>
    </row>
    <row r="358" spans="1:9">
      <c r="A358" s="229">
        <v>354</v>
      </c>
      <c r="B358" s="96">
        <f>'VELOCIDAD TANGENCIAL'!J$5*A358</f>
        <v>5.1484598989986356E-2</v>
      </c>
      <c r="C358" s="97">
        <f t="shared" si="23"/>
        <v>0.22464391138002782</v>
      </c>
      <c r="D358" s="96">
        <f>'VELOCIDAD TANGENCIAL'!J$6*A358</f>
        <v>0.10295351527237787</v>
      </c>
      <c r="E358" s="97">
        <f t="shared" si="21"/>
        <v>0.44921921276361665</v>
      </c>
      <c r="F358" s="96">
        <f>'VELOCIDAD TANGENCIAL'!J$49*A358</f>
        <v>2.0859650045003151</v>
      </c>
      <c r="G358" s="96">
        <f t="shared" si="22"/>
        <v>9.0997288105539447</v>
      </c>
      <c r="H358" s="96">
        <f>'VELOCIDAD TANGENCIAL'!J$94 *A358</f>
        <v>2.95</v>
      </c>
      <c r="I358" s="230">
        <f t="shared" si="20"/>
        <v>12.866116939011004</v>
      </c>
    </row>
    <row r="359" spans="1:9">
      <c r="A359" s="229">
        <v>355</v>
      </c>
      <c r="B359" s="96">
        <f>'VELOCIDAD TANGENCIAL'!J$5*A359</f>
        <v>5.1630035710297048E-2</v>
      </c>
      <c r="C359" s="97">
        <f t="shared" si="23"/>
        <v>0.22527849852884285</v>
      </c>
      <c r="D359" s="96">
        <f>'VELOCIDAD TANGENCIAL'!J$6*A359</f>
        <v>0.10324434441156537</v>
      </c>
      <c r="E359" s="97">
        <f t="shared" si="21"/>
        <v>0.45048819221912761</v>
      </c>
      <c r="F359" s="96">
        <f>'VELOCIDAD TANGENCIAL'!J$49*A359</f>
        <v>2.0918575610102028</v>
      </c>
      <c r="G359" s="96">
        <f t="shared" si="22"/>
        <v>9.1254228527610817</v>
      </c>
      <c r="H359" s="96">
        <f>'VELOCIDAD TANGENCIAL'!J$94 *A359</f>
        <v>2.9583333333333335</v>
      </c>
      <c r="I359" s="230">
        <f t="shared" si="20"/>
        <v>12.902429644203593</v>
      </c>
    </row>
    <row r="360" spans="1:9">
      <c r="A360" s="229">
        <v>356</v>
      </c>
      <c r="B360" s="96">
        <f>'VELOCIDAD TANGENCIAL'!J$5*A360</f>
        <v>5.1775472430607747E-2</v>
      </c>
      <c r="C360" s="97">
        <f t="shared" si="23"/>
        <v>0.2259130856760953</v>
      </c>
      <c r="D360" s="96">
        <f>'VELOCIDAD TANGENCIAL'!J$6*A360</f>
        <v>0.10353517355075288</v>
      </c>
      <c r="E360" s="97">
        <f t="shared" si="21"/>
        <v>0.45175717166297624</v>
      </c>
      <c r="F360" s="96">
        <f>'VELOCIDAD TANGENCIAL'!J$49*A360</f>
        <v>2.0977501175200906</v>
      </c>
      <c r="G360" s="96">
        <f t="shared" si="22"/>
        <v>9.151116798448621</v>
      </c>
      <c r="H360" s="96">
        <f>'VELOCIDAD TANGENCIAL'!J$94 *A360</f>
        <v>2.9666666666666668</v>
      </c>
      <c r="I360" s="230">
        <f t="shared" si="20"/>
        <v>12.938742076458347</v>
      </c>
    </row>
    <row r="361" spans="1:9">
      <c r="A361" s="229">
        <v>357</v>
      </c>
      <c r="B361" s="96">
        <f>'VELOCIDAD TANGENCIAL'!J$5*A361</f>
        <v>5.1920909150918446E-2</v>
      </c>
      <c r="C361" s="97">
        <f t="shared" si="23"/>
        <v>0.22654767282200322</v>
      </c>
      <c r="D361" s="96">
        <f>'VELOCIDAD TANGENCIAL'!J$6*A361</f>
        <v>0.10382600268994038</v>
      </c>
      <c r="E361" s="97">
        <f t="shared" si="21"/>
        <v>0.45302615109524091</v>
      </c>
      <c r="F361" s="96">
        <f>'VELOCIDAD TANGENCIAL'!J$49*A361</f>
        <v>2.1036426740299787</v>
      </c>
      <c r="G361" s="96">
        <f t="shared" si="22"/>
        <v>9.1768106473449134</v>
      </c>
      <c r="H361" s="96">
        <f>'VELOCIDAD TANGENCIAL'!J$94 *A361</f>
        <v>2.9750000000000001</v>
      </c>
      <c r="I361" s="230">
        <f t="shared" si="20"/>
        <v>12.975054235007059</v>
      </c>
    </row>
    <row r="362" spans="1:9">
      <c r="A362" s="229">
        <v>358</v>
      </c>
      <c r="B362" s="96">
        <f>'VELOCIDAD TANGENCIAL'!J$5*A362</f>
        <v>5.2066345871229137E-2</v>
      </c>
      <c r="C362" s="97">
        <f t="shared" si="23"/>
        <v>0.22718225996634039</v>
      </c>
      <c r="D362" s="96">
        <f>'VELOCIDAD TANGENCIAL'!J$6*A362</f>
        <v>0.1041168318291279</v>
      </c>
      <c r="E362" s="97">
        <f t="shared" si="21"/>
        <v>0.4542951305157778</v>
      </c>
      <c r="F362" s="96">
        <f>'VELOCIDAD TANGENCIAL'!J$49*A362</f>
        <v>2.1095352305398665</v>
      </c>
      <c r="G362" s="96">
        <f t="shared" si="22"/>
        <v>9.2025043991780233</v>
      </c>
      <c r="H362" s="96">
        <f>'VELOCIDAD TANGENCIAL'!J$94 *A362</f>
        <v>2.9833333333333334</v>
      </c>
      <c r="I362" s="230">
        <f t="shared" si="20"/>
        <v>13.011366119081689</v>
      </c>
    </row>
    <row r="363" spans="1:9">
      <c r="A363" s="229">
        <v>359</v>
      </c>
      <c r="B363" s="96">
        <f>'VELOCIDAD TANGENCIAL'!J$5*A363</f>
        <v>5.2211782591539836E-2</v>
      </c>
      <c r="C363" s="97">
        <f t="shared" si="23"/>
        <v>0.2278168471092693</v>
      </c>
      <c r="D363" s="96">
        <f>'VELOCIDAD TANGENCIAL'!J$6*A363</f>
        <v>0.1044076609683154</v>
      </c>
      <c r="E363" s="97">
        <f t="shared" si="21"/>
        <v>0.45556410992466523</v>
      </c>
      <c r="F363" s="96">
        <f>'VELOCIDAD TANGENCIAL'!J$49*A363</f>
        <v>2.1154277870497542</v>
      </c>
      <c r="G363" s="96">
        <f t="shared" si="22"/>
        <v>9.2281980536763584</v>
      </c>
      <c r="H363" s="96">
        <f>'VELOCIDAD TANGENCIAL'!J$94 *A363</f>
        <v>2.9916666666666667</v>
      </c>
      <c r="I363" s="230">
        <f t="shared" si="20"/>
        <v>13.047677727913991</v>
      </c>
    </row>
    <row r="364" spans="1:9">
      <c r="A364" s="229">
        <v>360</v>
      </c>
      <c r="B364" s="96">
        <f>'VELOCIDAD TANGENCIAL'!J$5*A364</f>
        <v>5.2357219311850528E-2</v>
      </c>
      <c r="C364" s="97">
        <f t="shared" si="23"/>
        <v>0.22845143425073033</v>
      </c>
      <c r="D364" s="96">
        <f>'VELOCIDAD TANGENCIAL'!J$6*A364</f>
        <v>0.10469849010750291</v>
      </c>
      <c r="E364" s="97">
        <f t="shared" si="21"/>
        <v>0.45683308932175953</v>
      </c>
      <c r="F364" s="96">
        <f>'VELOCIDAD TANGENCIAL'!J$49*A364</f>
        <v>2.1213203435596424</v>
      </c>
      <c r="G364" s="96">
        <f t="shared" si="22"/>
        <v>9.2538916105681555</v>
      </c>
      <c r="H364" s="96">
        <f>'VELOCIDAD TANGENCIAL'!J$94 *A364</f>
        <v>3</v>
      </c>
      <c r="I364" s="230">
        <f t="shared" si="20"/>
        <v>13.083989060735991</v>
      </c>
    </row>
    <row r="365" spans="1:9">
      <c r="A365" s="229">
        <v>361</v>
      </c>
      <c r="B365" s="96">
        <f>'VELOCIDAD TANGENCIAL'!J$5*A365</f>
        <v>5.2502656032161227E-2</v>
      </c>
      <c r="C365" s="97">
        <f t="shared" si="23"/>
        <v>0.2290860213907194</v>
      </c>
      <c r="D365" s="96">
        <f>'VELOCIDAD TANGENCIAL'!J$6*A365</f>
        <v>0.10498931924669042</v>
      </c>
      <c r="E365" s="97">
        <f t="shared" si="21"/>
        <v>0.45810206870702802</v>
      </c>
      <c r="F365" s="96">
        <f>'VELOCIDAD TANGENCIAL'!J$49*A365</f>
        <v>2.1272129000695301</v>
      </c>
      <c r="G365" s="96">
        <f t="shared" si="22"/>
        <v>9.2795850695815432</v>
      </c>
      <c r="H365" s="96">
        <f>'VELOCIDAD TANGENCIAL'!J$94 *A365</f>
        <v>3.0083333333333333</v>
      </c>
      <c r="I365" s="230">
        <f t="shared" si="20"/>
        <v>13.120300116779397</v>
      </c>
    </row>
    <row r="366" spans="1:9">
      <c r="A366" s="229">
        <v>362</v>
      </c>
      <c r="B366" s="96">
        <f>'VELOCIDAD TANGENCIAL'!J$5*A366</f>
        <v>5.2648092752471926E-2</v>
      </c>
      <c r="C366" s="97">
        <f t="shared" si="23"/>
        <v>0.22972060852928794</v>
      </c>
      <c r="D366" s="96">
        <f>'VELOCIDAD TANGENCIAL'!J$6*A366</f>
        <v>0.10528014838587793</v>
      </c>
      <c r="E366" s="97">
        <f t="shared" si="21"/>
        <v>0.45937104808060453</v>
      </c>
      <c r="F366" s="96">
        <f>'VELOCIDAD TANGENCIAL'!J$49*A366</f>
        <v>2.1331054565794179</v>
      </c>
      <c r="G366" s="96">
        <f t="shared" si="22"/>
        <v>9.3052784304447638</v>
      </c>
      <c r="H366" s="96">
        <f>'VELOCIDAD TANGENCIAL'!J$94 *A366</f>
        <v>3.0166666666666666</v>
      </c>
      <c r="I366" s="230">
        <f t="shared" si="20"/>
        <v>13.156610895276081</v>
      </c>
    </row>
    <row r="367" spans="1:9">
      <c r="A367" s="229">
        <v>363</v>
      </c>
      <c r="B367" s="96">
        <f>'VELOCIDAD TANGENCIAL'!J$5*A367</f>
        <v>5.2793529472782617E-2</v>
      </c>
      <c r="C367" s="97">
        <f t="shared" si="23"/>
        <v>0.23035519566626531</v>
      </c>
      <c r="D367" s="96">
        <f>'VELOCIDAD TANGENCIAL'!J$6*A367</f>
        <v>0.10557097752506543</v>
      </c>
      <c r="E367" s="97">
        <f t="shared" si="21"/>
        <v>0.46064002744228982</v>
      </c>
      <c r="F367" s="96">
        <f>'VELOCIDAD TANGENCIAL'!J$49*A367</f>
        <v>2.138998013089306</v>
      </c>
      <c r="G367" s="96">
        <f t="shared" si="22"/>
        <v>9.330971692886223</v>
      </c>
      <c r="H367" s="96">
        <f>'VELOCIDAD TANGENCIAL'!J$94 *A367</f>
        <v>3.0249999999999999</v>
      </c>
      <c r="I367" s="230">
        <f t="shared" si="20"/>
        <v>13.192921395458042</v>
      </c>
    </row>
    <row r="368" spans="1:9">
      <c r="A368" s="229">
        <v>364</v>
      </c>
      <c r="B368" s="96">
        <f>'VELOCIDAD TANGENCIAL'!J$5*A368</f>
        <v>5.2938966193093316E-2</v>
      </c>
      <c r="C368" s="97">
        <f t="shared" si="23"/>
        <v>0.23098978280186944</v>
      </c>
      <c r="D368" s="96">
        <f>'VELOCIDAD TANGENCIAL'!J$6*A368</f>
        <v>0.10586180666425295</v>
      </c>
      <c r="E368" s="97">
        <f t="shared" si="21"/>
        <v>0.46190900679216224</v>
      </c>
      <c r="F368" s="96">
        <f>'VELOCIDAD TANGENCIAL'!J$49*A368</f>
        <v>2.1448905695991938</v>
      </c>
      <c r="G368" s="96">
        <f t="shared" si="22"/>
        <v>9.3566648566339996</v>
      </c>
      <c r="H368" s="96">
        <f>'VELOCIDAD TANGENCIAL'!J$94 *A368</f>
        <v>3.0333333333333332</v>
      </c>
      <c r="I368" s="230">
        <f t="shared" si="20"/>
        <v>13.229231616557051</v>
      </c>
    </row>
    <row r="369" spans="1:9">
      <c r="A369" s="229">
        <v>365</v>
      </c>
      <c r="B369" s="96">
        <f>'VELOCIDAD TANGENCIAL'!J$5*A369</f>
        <v>5.3084402913404008E-2</v>
      </c>
      <c r="C369" s="97">
        <f t="shared" si="23"/>
        <v>0.23162436993587424</v>
      </c>
      <c r="D369" s="96">
        <f>'VELOCIDAD TANGENCIAL'!J$6*A369</f>
        <v>0.10615263580344045</v>
      </c>
      <c r="E369" s="97">
        <f t="shared" si="21"/>
        <v>0.46317798613007805</v>
      </c>
      <c r="F369" s="96">
        <f>'VELOCIDAD TANGENCIAL'!J$49*A369</f>
        <v>2.1507831261090815</v>
      </c>
      <c r="G369" s="96">
        <f t="shared" si="22"/>
        <v>9.3823579214163875</v>
      </c>
      <c r="H369" s="96">
        <f>'VELOCIDAD TANGENCIAL'!J$94 *A369</f>
        <v>3.0416666666666665</v>
      </c>
      <c r="I369" s="230">
        <f t="shared" si="20"/>
        <v>13.265541557805118</v>
      </c>
    </row>
    <row r="370" spans="1:9">
      <c r="A370" s="229">
        <v>366</v>
      </c>
      <c r="B370" s="96">
        <f>'VELOCIDAD TANGENCIAL'!J$5*A370</f>
        <v>5.3229839633714707E-2</v>
      </c>
      <c r="C370" s="97">
        <f t="shared" si="23"/>
        <v>0.2322589570684977</v>
      </c>
      <c r="D370" s="96">
        <f>'VELOCIDAD TANGENCIAL'!J$6*A370</f>
        <v>0.10644346494262796</v>
      </c>
      <c r="E370" s="97">
        <f t="shared" si="21"/>
        <v>0.46444696545611552</v>
      </c>
      <c r="F370" s="96">
        <f>'VELOCIDAD TANGENCIAL'!J$49*A370</f>
        <v>2.1566756826189697</v>
      </c>
      <c r="G370" s="96">
        <f t="shared" si="22"/>
        <v>9.4080508869616359</v>
      </c>
      <c r="H370" s="96">
        <f>'VELOCIDAD TANGENCIAL'!J$94 *A370</f>
        <v>3.05</v>
      </c>
      <c r="I370" s="230">
        <f t="shared" si="20"/>
        <v>13.301851218434084</v>
      </c>
    </row>
    <row r="371" spans="1:9">
      <c r="A371" s="229">
        <v>367</v>
      </c>
      <c r="B371" s="96">
        <f>'VELOCIDAD TANGENCIAL'!J$5*A371</f>
        <v>5.3375276354025399E-2</v>
      </c>
      <c r="C371" s="97">
        <f t="shared" si="23"/>
        <v>0.23289354419956912</v>
      </c>
      <c r="D371" s="96">
        <f>'VELOCIDAD TANGENCIAL'!J$6*A371</f>
        <v>0.10673429408181546</v>
      </c>
      <c r="E371" s="97">
        <f t="shared" si="21"/>
        <v>0.46571594477013106</v>
      </c>
      <c r="F371" s="96">
        <f>'VELOCIDAD TANGENCIAL'!J$49*A371</f>
        <v>2.1625682391288574</v>
      </c>
      <c r="G371" s="96">
        <f t="shared" si="22"/>
        <v>9.4337437529979891</v>
      </c>
      <c r="H371" s="96">
        <f>'VELOCIDAD TANGENCIAL'!J$94 *A371</f>
        <v>3.0583333333333331</v>
      </c>
      <c r="I371" s="230">
        <f t="shared" si="20"/>
        <v>13.338160597675857</v>
      </c>
    </row>
    <row r="372" spans="1:9">
      <c r="A372" s="229">
        <v>368</v>
      </c>
      <c r="B372" s="96">
        <f>'VELOCIDAD TANGENCIAL'!J$5*A372</f>
        <v>5.3520713074336097E-2</v>
      </c>
      <c r="C372" s="97">
        <f t="shared" si="23"/>
        <v>0.23352813132913997</v>
      </c>
      <c r="D372" s="96">
        <f>'VELOCIDAD TANGENCIAL'!J$6*A372</f>
        <v>0.10702512322100298</v>
      </c>
      <c r="E372" s="97">
        <f t="shared" si="21"/>
        <v>0.46698492407220288</v>
      </c>
      <c r="F372" s="96">
        <f>'VELOCIDAD TANGENCIAL'!J$49*A372</f>
        <v>2.1684607956387456</v>
      </c>
      <c r="G372" s="96">
        <f t="shared" si="22"/>
        <v>9.4594365192537477</v>
      </c>
      <c r="H372" s="96">
        <f>'VELOCIDAD TANGENCIAL'!J$94 *A372</f>
        <v>3.0666666666666664</v>
      </c>
      <c r="I372" s="230">
        <f t="shared" si="20"/>
        <v>13.374469694762293</v>
      </c>
    </row>
    <row r="373" spans="1:9">
      <c r="A373" s="229">
        <v>369</v>
      </c>
      <c r="B373" s="96">
        <f>'VELOCIDAD TANGENCIAL'!J$5*A373</f>
        <v>5.3666149794646796E-2</v>
      </c>
      <c r="C373" s="97">
        <f t="shared" si="23"/>
        <v>0.2341627184572061</v>
      </c>
      <c r="D373" s="96">
        <f>'VELOCIDAD TANGENCIAL'!J$6*A373</f>
        <v>0.10731595236019048</v>
      </c>
      <c r="E373" s="97">
        <f t="shared" si="21"/>
        <v>0.46825390336218731</v>
      </c>
      <c r="F373" s="96">
        <f>'VELOCIDAD TANGENCIAL'!J$49*A373</f>
        <v>2.1743533521486333</v>
      </c>
      <c r="G373" s="96">
        <f t="shared" si="22"/>
        <v>9.4851291854569961</v>
      </c>
      <c r="H373" s="96">
        <f>'VELOCIDAD TANGENCIAL'!J$94 *A373</f>
        <v>3.0750000000000002</v>
      </c>
      <c r="I373" s="230">
        <f t="shared" si="20"/>
        <v>13.410778508925421</v>
      </c>
    </row>
    <row r="374" spans="1:9">
      <c r="A374" s="229">
        <v>370</v>
      </c>
      <c r="B374" s="96">
        <f>'VELOCIDAD TANGENCIAL'!J$5*A374</f>
        <v>5.3811586514957488E-2</v>
      </c>
      <c r="C374" s="97">
        <f t="shared" si="23"/>
        <v>0.23479730558370801</v>
      </c>
      <c r="D374" s="96">
        <f>'VELOCIDAD TANGENCIAL'!J$6*A374</f>
        <v>0.107606781499378</v>
      </c>
      <c r="E374" s="97">
        <f t="shared" si="21"/>
        <v>0.46952288264016273</v>
      </c>
      <c r="F374" s="96">
        <f>'VELOCIDAD TANGENCIAL'!J$49*A374</f>
        <v>2.1802459086585211</v>
      </c>
      <c r="G374" s="96">
        <f t="shared" si="22"/>
        <v>9.510821751336147</v>
      </c>
      <c r="H374" s="96">
        <f>'VELOCIDAD TANGENCIAL'!J$94 *A374</f>
        <v>3.0833333333333335</v>
      </c>
      <c r="I374" s="230">
        <f t="shared" si="20"/>
        <v>13.447087039397051</v>
      </c>
    </row>
    <row r="375" spans="1:9">
      <c r="A375" s="229">
        <v>371</v>
      </c>
      <c r="B375" s="96">
        <f>'VELOCIDAD TANGENCIAL'!J$5*A375</f>
        <v>5.3957023235268187E-2</v>
      </c>
      <c r="C375" s="97">
        <f t="shared" si="23"/>
        <v>0.23543189270880807</v>
      </c>
      <c r="D375" s="96">
        <f>'VELOCIDAD TANGENCIAL'!J$6*A375</f>
        <v>0.1078976106385655</v>
      </c>
      <c r="E375" s="97">
        <f t="shared" si="21"/>
        <v>0.47079186190592981</v>
      </c>
      <c r="F375" s="96">
        <f>'VELOCIDAD TANGENCIAL'!J$49*A375</f>
        <v>2.1861384651684093</v>
      </c>
      <c r="G375" s="96">
        <f t="shared" si="22"/>
        <v>9.5365142166194534</v>
      </c>
      <c r="H375" s="96">
        <f>'VELOCIDAD TANGENCIAL'!J$94 *A375</f>
        <v>3.0916666666666668</v>
      </c>
      <c r="I375" s="230">
        <f t="shared" si="20"/>
        <v>13.483395285409228</v>
      </c>
    </row>
    <row r="376" spans="1:9">
      <c r="A376" s="229">
        <v>372</v>
      </c>
      <c r="B376" s="96">
        <f>'VELOCIDAD TANGENCIAL'!J$5*A376</f>
        <v>5.4102459955578878E-2</v>
      </c>
      <c r="C376" s="97">
        <f t="shared" si="23"/>
        <v>0.23606647983228018</v>
      </c>
      <c r="D376" s="96">
        <f>'VELOCIDAD TANGENCIAL'!J$6*A376</f>
        <v>0.10818843977775301</v>
      </c>
      <c r="E376" s="97">
        <f t="shared" si="21"/>
        <v>0.47206084115962244</v>
      </c>
      <c r="F376" s="96">
        <f>'VELOCIDAD TANGENCIAL'!J$49*A376</f>
        <v>2.192031021678297</v>
      </c>
      <c r="G376" s="96">
        <f t="shared" si="22"/>
        <v>9.5622065810350527</v>
      </c>
      <c r="H376" s="96">
        <f>'VELOCIDAD TANGENCIAL'!J$94 *A376</f>
        <v>3.1</v>
      </c>
      <c r="I376" s="230">
        <f t="shared" si="20"/>
        <v>13.519703246193828</v>
      </c>
    </row>
    <row r="377" spans="1:9">
      <c r="A377" s="229">
        <v>373</v>
      </c>
      <c r="B377" s="96">
        <f>'VELOCIDAD TANGENCIAL'!J$5*A377</f>
        <v>5.4247896675889577E-2</v>
      </c>
      <c r="C377" s="97">
        <f t="shared" si="23"/>
        <v>0.23670106695434229</v>
      </c>
      <c r="D377" s="96">
        <f>'VELOCIDAD TANGENCIAL'!J$6*A377</f>
        <v>0.10847926891694051</v>
      </c>
      <c r="E377" s="97">
        <f t="shared" si="21"/>
        <v>0.47332982040120797</v>
      </c>
      <c r="F377" s="96">
        <f>'VELOCIDAD TANGENCIAL'!J$49*A377</f>
        <v>2.1979235781881847</v>
      </c>
      <c r="G377" s="96">
        <f t="shared" si="22"/>
        <v>9.5878988443112512</v>
      </c>
      <c r="H377" s="96">
        <f>'VELOCIDAD TANGENCIAL'!J$94 *A377</f>
        <v>3.1083333333333334</v>
      </c>
      <c r="I377" s="230">
        <f t="shared" si="20"/>
        <v>13.556010920982798</v>
      </c>
    </row>
    <row r="378" spans="1:9">
      <c r="A378" s="229">
        <v>374</v>
      </c>
      <c r="B378" s="96">
        <f>'VELOCIDAD TANGENCIAL'!J$5*A378</f>
        <v>5.4393333396200276E-2</v>
      </c>
      <c r="C378" s="97">
        <f t="shared" si="23"/>
        <v>0.23733565407482377</v>
      </c>
      <c r="D378" s="96">
        <f>'VELOCIDAD TANGENCIAL'!J$6*A378</f>
        <v>0.10877009805612803</v>
      </c>
      <c r="E378" s="97">
        <f t="shared" si="21"/>
        <v>0.47459879963054258</v>
      </c>
      <c r="F378" s="96">
        <f>'VELOCIDAD TANGENCIAL'!J$49*A378</f>
        <v>2.2038161346980729</v>
      </c>
      <c r="G378" s="96">
        <f t="shared" si="22"/>
        <v>9.6135910061763035</v>
      </c>
      <c r="H378" s="96">
        <f>'VELOCIDAD TANGENCIAL'!J$94 *A378</f>
        <v>3.1166666666666667</v>
      </c>
      <c r="I378" s="230">
        <f t="shared" si="20"/>
        <v>13.592318309008027</v>
      </c>
    </row>
    <row r="379" spans="1:9">
      <c r="A379" s="229">
        <v>375</v>
      </c>
      <c r="B379" s="96">
        <f>'VELOCIDAD TANGENCIAL'!J$5*A379</f>
        <v>5.4538770116510968E-2</v>
      </c>
      <c r="C379" s="97">
        <f t="shared" si="23"/>
        <v>0.23797024119377602</v>
      </c>
      <c r="D379" s="96">
        <f>'VELOCIDAD TANGENCIAL'!J$6*A379</f>
        <v>0.10906092719531553</v>
      </c>
      <c r="E379" s="97">
        <f t="shared" si="21"/>
        <v>0.47586777884770465</v>
      </c>
      <c r="F379" s="96">
        <f>'VELOCIDAD TANGENCIAL'!J$49*A379</f>
        <v>2.2097086912079607</v>
      </c>
      <c r="G379" s="96">
        <f t="shared" si="22"/>
        <v>9.6392830663584661</v>
      </c>
      <c r="H379" s="96">
        <f>'VELOCIDAD TANGENCIAL'!J$94 *A379</f>
        <v>3.125</v>
      </c>
      <c r="I379" s="230">
        <f t="shared" si="20"/>
        <v>13.628625409501581</v>
      </c>
    </row>
    <row r="380" spans="1:9">
      <c r="A380" s="229">
        <v>376</v>
      </c>
      <c r="B380" s="96">
        <f>'VELOCIDAD TANGENCIAL'!J$5*A380</f>
        <v>5.4684206836821667E-2</v>
      </c>
      <c r="C380" s="97">
        <f t="shared" si="23"/>
        <v>0.23860482831119501</v>
      </c>
      <c r="D380" s="96">
        <f>'VELOCIDAD TANGENCIAL'!J$6*A380</f>
        <v>0.10935175633450304</v>
      </c>
      <c r="E380" s="97">
        <f t="shared" si="21"/>
        <v>0.47713675805255051</v>
      </c>
      <c r="F380" s="96">
        <f>'VELOCIDAD TANGENCIAL'!J$49*A380</f>
        <v>2.2156012477178484</v>
      </c>
      <c r="G380" s="96">
        <f t="shared" si="22"/>
        <v>9.6649750245859902</v>
      </c>
      <c r="H380" s="96">
        <f>'VELOCIDAD TANGENCIAL'!J$94 *A380</f>
        <v>3.1333333333333333</v>
      </c>
      <c r="I380" s="230">
        <f t="shared" si="20"/>
        <v>13.664932221695363</v>
      </c>
    </row>
    <row r="381" spans="1:9">
      <c r="A381" s="229">
        <v>377</v>
      </c>
      <c r="B381" s="96">
        <f>'VELOCIDAD TANGENCIAL'!J$5*A381</f>
        <v>5.4829643557132358E-2</v>
      </c>
      <c r="C381" s="97">
        <f t="shared" si="23"/>
        <v>0.23923941542707658</v>
      </c>
      <c r="D381" s="96">
        <f>'VELOCIDAD TANGENCIAL'!J$6*A381</f>
        <v>0.10964258547369055</v>
      </c>
      <c r="E381" s="97">
        <f t="shared" si="21"/>
        <v>0.47840573724515845</v>
      </c>
      <c r="F381" s="96">
        <f>'VELOCIDAD TANGENCIAL'!J$49*A381</f>
        <v>2.2214938042277366</v>
      </c>
      <c r="G381" s="96">
        <f t="shared" si="22"/>
        <v>9.6906668805871359</v>
      </c>
      <c r="H381" s="96">
        <f>'VELOCIDAD TANGENCIAL'!J$94 *A381</f>
        <v>3.1416666666666666</v>
      </c>
      <c r="I381" s="230">
        <f t="shared" si="20"/>
        <v>13.701238744821284</v>
      </c>
    </row>
    <row r="382" spans="1:9">
      <c r="A382" s="229">
        <v>378</v>
      </c>
      <c r="B382" s="96">
        <f>'VELOCIDAD TANGENCIAL'!J$5*A382</f>
        <v>5.4975080277443057E-2</v>
      </c>
      <c r="C382" s="97">
        <f t="shared" si="23"/>
        <v>0.23987400254141669</v>
      </c>
      <c r="D382" s="96">
        <f>'VELOCIDAD TANGENCIAL'!J$6*A382</f>
        <v>0.10993341461287806</v>
      </c>
      <c r="E382" s="97">
        <f t="shared" si="21"/>
        <v>0.47967471642538467</v>
      </c>
      <c r="F382" s="96">
        <f>'VELOCIDAD TANGENCIAL'!J$49*A382</f>
        <v>2.2273863607376243</v>
      </c>
      <c r="G382" s="96">
        <f t="shared" si="22"/>
        <v>9.7163586340902128</v>
      </c>
      <c r="H382" s="96">
        <f>'VELOCIDAD TANGENCIAL'!J$94 *A382</f>
        <v>3.15</v>
      </c>
      <c r="I382" s="230">
        <f t="shared" si="20"/>
        <v>13.737544978111485</v>
      </c>
    </row>
    <row r="383" spans="1:9">
      <c r="A383" s="229">
        <v>379</v>
      </c>
      <c r="B383" s="96">
        <f>'VELOCIDAD TANGENCIAL'!J$5*A383</f>
        <v>5.5120516997753756E-2</v>
      </c>
      <c r="C383" s="97">
        <f t="shared" si="23"/>
        <v>0.24050858965426677</v>
      </c>
      <c r="D383" s="96">
        <f>'VELOCIDAD TANGENCIAL'!J$6*A383</f>
        <v>0.11022424375206556</v>
      </c>
      <c r="E383" s="97">
        <f t="shared" si="21"/>
        <v>0.48094369559330757</v>
      </c>
      <c r="F383" s="96">
        <f>'VELOCIDAD TANGENCIAL'!J$49*A383</f>
        <v>2.233278917247512</v>
      </c>
      <c r="G383" s="96">
        <f t="shared" si="22"/>
        <v>9.742050284823371</v>
      </c>
      <c r="H383" s="96">
        <f>'VELOCIDAD TANGENCIAL'!J$94 *A383</f>
        <v>3.1583333333333332</v>
      </c>
      <c r="I383" s="230">
        <f t="shared" si="20"/>
        <v>13.77385092079772</v>
      </c>
    </row>
    <row r="384" spans="1:9">
      <c r="A384" s="229">
        <v>380</v>
      </c>
      <c r="B384" s="96">
        <f>'VELOCIDAD TANGENCIAL'!J$5*A384</f>
        <v>5.5265953718064448E-2</v>
      </c>
      <c r="C384" s="97">
        <f t="shared" si="23"/>
        <v>0.24114317676545619</v>
      </c>
      <c r="D384" s="96">
        <f>'VELOCIDAD TANGENCIAL'!J$6*A384</f>
        <v>0.11051507289125308</v>
      </c>
      <c r="E384" s="97">
        <f t="shared" si="21"/>
        <v>0.48221267474872798</v>
      </c>
      <c r="F384" s="96">
        <f>'VELOCIDAD TANGENCIAL'!J$49*A384</f>
        <v>2.2391714737574002</v>
      </c>
      <c r="G384" s="96">
        <f t="shared" si="22"/>
        <v>9.7677418325148668</v>
      </c>
      <c r="H384" s="96">
        <f>'VELOCIDAD TANGENCIAL'!J$94 *A384</f>
        <v>3.1666666666666665</v>
      </c>
      <c r="I384" s="230">
        <f t="shared" si="20"/>
        <v>13.810156572112144</v>
      </c>
    </row>
    <row r="385" spans="1:9">
      <c r="A385" s="229">
        <v>381</v>
      </c>
      <c r="B385" s="96">
        <f>'VELOCIDAD TANGENCIAL'!J$5*A385</f>
        <v>5.5411390438375147E-2</v>
      </c>
      <c r="C385" s="97">
        <f t="shared" si="23"/>
        <v>0.24177776387514735</v>
      </c>
      <c r="D385" s="96">
        <f>'VELOCIDAD TANGENCIAL'!J$6*A385</f>
        <v>0.11080590203044058</v>
      </c>
      <c r="E385" s="97">
        <f t="shared" si="21"/>
        <v>0.48348165389177966</v>
      </c>
      <c r="F385" s="96">
        <f>'VELOCIDAD TANGENCIAL'!J$49*A385</f>
        <v>2.245064030267288</v>
      </c>
      <c r="G385" s="96">
        <f t="shared" si="22"/>
        <v>9.7934332768931309</v>
      </c>
      <c r="H385" s="96">
        <f>'VELOCIDAD TANGENCIAL'!J$94 *A385</f>
        <v>3.1749999999999998</v>
      </c>
      <c r="I385" s="230">
        <f t="shared" si="20"/>
        <v>13.84646193128663</v>
      </c>
    </row>
    <row r="386" spans="1:9">
      <c r="A386" s="229">
        <v>382</v>
      </c>
      <c r="B386" s="96">
        <f>'VELOCIDAD TANGENCIAL'!J$5*A386</f>
        <v>5.5556827158685838E-2</v>
      </c>
      <c r="C386" s="97">
        <f t="shared" si="23"/>
        <v>0.24241235098328068</v>
      </c>
      <c r="D386" s="96">
        <f>'VELOCIDAD TANGENCIAL'!J$6*A386</f>
        <v>0.11109673116962809</v>
      </c>
      <c r="E386" s="97">
        <f t="shared" si="21"/>
        <v>0.48475063302242993</v>
      </c>
      <c r="F386" s="96">
        <f>'VELOCIDAD TANGENCIAL'!J$49*A386</f>
        <v>2.2509565867771761</v>
      </c>
      <c r="G386" s="96">
        <f t="shared" si="22"/>
        <v>9.8191246176862563</v>
      </c>
      <c r="H386" s="96">
        <f>'VELOCIDAD TANGENCIAL'!J$94 *A386</f>
        <v>3.1833333333333331</v>
      </c>
      <c r="I386" s="230">
        <f t="shared" si="20"/>
        <v>13.882766997553292</v>
      </c>
    </row>
    <row r="387" spans="1:9">
      <c r="A387" s="229">
        <v>383</v>
      </c>
      <c r="B387" s="96">
        <f>'VELOCIDAD TANGENCIAL'!J$5*A387</f>
        <v>5.5702263878996537E-2</v>
      </c>
      <c r="C387" s="97">
        <f t="shared" si="23"/>
        <v>0.24304693808985209</v>
      </c>
      <c r="D387" s="96">
        <f>'VELOCIDAD TANGENCIAL'!J$6*A387</f>
        <v>0.11138756030881559</v>
      </c>
      <c r="E387" s="97">
        <f t="shared" si="21"/>
        <v>0.48601961214053507</v>
      </c>
      <c r="F387" s="96">
        <f>'VELOCIDAD TANGENCIAL'!J$49*A387</f>
        <v>2.2568491432870639</v>
      </c>
      <c r="G387" s="96">
        <f t="shared" si="22"/>
        <v>9.8448158546225635</v>
      </c>
      <c r="H387" s="96">
        <f>'VELOCIDAD TANGENCIAL'!J$94 *A387</f>
        <v>3.1916666666666664</v>
      </c>
      <c r="I387" s="230">
        <f t="shared" si="20"/>
        <v>13.919071770144019</v>
      </c>
    </row>
    <row r="388" spans="1:9">
      <c r="A388" s="229">
        <v>384</v>
      </c>
      <c r="B388" s="96">
        <f>'VELOCIDAD TANGENCIAL'!J$5*A388</f>
        <v>5.5847700599307229E-2</v>
      </c>
      <c r="C388" s="97">
        <f t="shared" si="23"/>
        <v>0.24368152519485753</v>
      </c>
      <c r="D388" s="96">
        <f>'VELOCIDAD TANGENCIAL'!J$6*A388</f>
        <v>0.1116783894480031</v>
      </c>
      <c r="E388" s="97">
        <f t="shared" si="21"/>
        <v>0.48728859124617346</v>
      </c>
      <c r="F388" s="96">
        <f>'VELOCIDAD TANGENCIAL'!J$49*A388</f>
        <v>2.2627416997969516</v>
      </c>
      <c r="G388" s="96">
        <f t="shared" si="22"/>
        <v>9.8705069874303142</v>
      </c>
      <c r="H388" s="96">
        <f>'VELOCIDAD TANGENCIAL'!J$94 *A388</f>
        <v>3.2</v>
      </c>
      <c r="I388" s="230">
        <f t="shared" si="20"/>
        <v>13.955376248290985</v>
      </c>
    </row>
    <row r="389" spans="1:9">
      <c r="A389" s="229">
        <v>385</v>
      </c>
      <c r="B389" s="96">
        <f>'VELOCIDAD TANGENCIAL'!J$5*A389</f>
        <v>5.5993137319617928E-2</v>
      </c>
      <c r="C389" s="97">
        <f t="shared" si="23"/>
        <v>0.24431611229829286</v>
      </c>
      <c r="D389" s="96">
        <f>'VELOCIDAD TANGENCIAL'!J$6*A389</f>
        <v>0.11196921858719061</v>
      </c>
      <c r="E389" s="97">
        <f t="shared" si="21"/>
        <v>0.48855757033920122</v>
      </c>
      <c r="F389" s="96">
        <f>'VELOCIDAD TANGENCIAL'!J$49*A389</f>
        <v>2.2686342563068398</v>
      </c>
      <c r="G389" s="96">
        <f t="shared" si="22"/>
        <v>9.8961980158377738</v>
      </c>
      <c r="H389" s="96">
        <f>'VELOCIDAD TANGENCIAL'!J$94 *A389</f>
        <v>3.2083333333333335</v>
      </c>
      <c r="I389" s="230">
        <f t="shared" ref="I389:I448" si="24">(250*COS(RADIANS(90-H389)))</f>
        <v>13.991680431225989</v>
      </c>
    </row>
    <row r="390" spans="1:9">
      <c r="A390" s="229">
        <v>386</v>
      </c>
      <c r="B390" s="96">
        <f>'VELOCIDAD TANGENCIAL'!J$5*A390</f>
        <v>5.6138574039928626E-2</v>
      </c>
      <c r="C390" s="97">
        <f t="shared" si="23"/>
        <v>0.24495069940020953</v>
      </c>
      <c r="D390" s="96">
        <f>'VELOCIDAD TANGENCIAL'!J$6*A390</f>
        <v>0.11226004772637811</v>
      </c>
      <c r="E390" s="97">
        <f t="shared" ref="E390:E448" si="25">(250*COS(RADIANS(90-D390)))</f>
        <v>0.48982654941969689</v>
      </c>
      <c r="F390" s="96">
        <f>'VELOCIDAD TANGENCIAL'!J$49*A390</f>
        <v>2.2745268128167275</v>
      </c>
      <c r="G390" s="96">
        <f t="shared" ref="G390:G448" si="26">(250*COS(RADIANS(90-F390)))</f>
        <v>9.9218889395732646</v>
      </c>
      <c r="H390" s="96">
        <f>'VELOCIDAD TANGENCIAL'!J$94 *A390</f>
        <v>3.2166666666666668</v>
      </c>
      <c r="I390" s="230">
        <f t="shared" si="24"/>
        <v>14.027984318181215</v>
      </c>
    </row>
    <row r="391" spans="1:9">
      <c r="A391" s="229">
        <v>387</v>
      </c>
      <c r="B391" s="96">
        <f>'VELOCIDAD TANGENCIAL'!J$5*A391</f>
        <v>5.6284010760239318E-2</v>
      </c>
      <c r="C391" s="97">
        <f t="shared" ref="C391:C448" si="27">(250*COS(RADIANS(90-B391)))</f>
        <v>0.24558528650043687</v>
      </c>
      <c r="D391" s="96">
        <f>'VELOCIDAD TANGENCIAL'!J$6*A391</f>
        <v>0.11255087686556563</v>
      </c>
      <c r="E391" s="97">
        <f t="shared" si="25"/>
        <v>0.49109552848751664</v>
      </c>
      <c r="F391" s="96">
        <f>'VELOCIDAD TANGENCIAL'!J$49*A391</f>
        <v>2.2804193693266153</v>
      </c>
      <c r="G391" s="96">
        <f t="shared" si="26"/>
        <v>9.9475797583648902</v>
      </c>
      <c r="H391" s="96">
        <f>'VELOCIDAD TANGENCIAL'!J$94 *A391</f>
        <v>3.2250000000000001</v>
      </c>
      <c r="I391" s="230">
        <f t="shared" si="24"/>
        <v>14.064287908388581</v>
      </c>
    </row>
    <row r="392" spans="1:9">
      <c r="A392" s="229">
        <v>388</v>
      </c>
      <c r="B392" s="96">
        <f>'VELOCIDAD TANGENCIAL'!J$5*A392</f>
        <v>5.6429447480550017E-2</v>
      </c>
      <c r="C392" s="97">
        <f t="shared" si="27"/>
        <v>0.24621987359919292</v>
      </c>
      <c r="D392" s="96">
        <f>'VELOCIDAD TANGENCIAL'!J$6*A392</f>
        <v>0.11284170600475313</v>
      </c>
      <c r="E392" s="97">
        <f t="shared" si="25"/>
        <v>0.49236450754268335</v>
      </c>
      <c r="F392" s="96">
        <f>'VELOCIDAD TANGENCIAL'!J$49*A392</f>
        <v>2.2863119258365034</v>
      </c>
      <c r="G392" s="96">
        <f t="shared" si="26"/>
        <v>9.9732704719410794</v>
      </c>
      <c r="H392" s="96">
        <f>'VELOCIDAD TANGENCIAL'!J$94 *A392</f>
        <v>3.2333333333333334</v>
      </c>
      <c r="I392" s="230">
        <f t="shared" si="24"/>
        <v>14.100591201080235</v>
      </c>
    </row>
    <row r="393" spans="1:9">
      <c r="A393" s="229">
        <v>389</v>
      </c>
      <c r="B393" s="96">
        <f>'VELOCIDAD TANGENCIAL'!J$5*A393</f>
        <v>5.6574884200860709E-2</v>
      </c>
      <c r="C393" s="97">
        <f t="shared" si="27"/>
        <v>0.24685446069625144</v>
      </c>
      <c r="D393" s="96">
        <f>'VELOCIDAD TANGENCIAL'!J$6*A393</f>
        <v>0.11313253514394064</v>
      </c>
      <c r="E393" s="97">
        <f t="shared" si="25"/>
        <v>0.49363348658521966</v>
      </c>
      <c r="F393" s="96">
        <f>'VELOCIDAD TANGENCIAL'!J$49*A393</f>
        <v>2.2922044823463912</v>
      </c>
      <c r="G393" s="96">
        <f t="shared" si="26"/>
        <v>9.9989610800301048</v>
      </c>
      <c r="H393" s="96">
        <f>'VELOCIDAD TANGENCIAL'!J$94 *A393</f>
        <v>3.2416666666666667</v>
      </c>
      <c r="I393" s="230">
        <f t="shared" si="24"/>
        <v>14.136894195488157</v>
      </c>
    </row>
    <row r="394" spans="1:9">
      <c r="A394" s="229">
        <v>390</v>
      </c>
      <c r="B394" s="96">
        <f>'VELOCIDAD TANGENCIAL'!J$5*A394</f>
        <v>5.6720320921171408E-2</v>
      </c>
      <c r="C394" s="97">
        <f t="shared" si="27"/>
        <v>0.24748904779177497</v>
      </c>
      <c r="D394" s="96">
        <f>'VELOCIDAD TANGENCIAL'!J$6*A394</f>
        <v>0.11342336428312814</v>
      </c>
      <c r="E394" s="97">
        <f t="shared" si="25"/>
        <v>0.49490246561492657</v>
      </c>
      <c r="F394" s="96">
        <f>'VELOCIDAD TANGENCIAL'!J$49*A394</f>
        <v>2.2980970388562789</v>
      </c>
      <c r="G394" s="96">
        <f t="shared" si="26"/>
        <v>10.024651582360129</v>
      </c>
      <c r="H394" s="96">
        <f>'VELOCIDAD TANGENCIAL'!J$94 *A394</f>
        <v>3.25</v>
      </c>
      <c r="I394" s="230">
        <f t="shared" si="24"/>
        <v>14.173196890844398</v>
      </c>
    </row>
    <row r="395" spans="1:9">
      <c r="A395" s="229">
        <v>391</v>
      </c>
      <c r="B395" s="96">
        <f>'VELOCIDAD TANGENCIAL'!J$5*A395</f>
        <v>5.6865757641482106E-2</v>
      </c>
      <c r="C395" s="97">
        <f t="shared" si="27"/>
        <v>0.24812363488570391</v>
      </c>
      <c r="D395" s="96">
        <f>'VELOCIDAD TANGENCIAL'!J$6*A395</f>
        <v>0.11371419342231566</v>
      </c>
      <c r="E395" s="97">
        <f t="shared" si="25"/>
        <v>0.49617144463199336</v>
      </c>
      <c r="F395" s="96">
        <f>'VELOCIDAD TANGENCIAL'!J$49*A395</f>
        <v>2.3039895953661671</v>
      </c>
      <c r="G395" s="96">
        <f t="shared" si="26"/>
        <v>10.050341978659416</v>
      </c>
      <c r="H395" s="96">
        <f>'VELOCIDAD TANGENCIAL'!J$94 *A395</f>
        <v>3.2583333333333333</v>
      </c>
      <c r="I395" s="230">
        <f t="shared" si="24"/>
        <v>14.209499286381009</v>
      </c>
    </row>
    <row r="396" spans="1:9">
      <c r="A396" s="229">
        <v>392</v>
      </c>
      <c r="B396" s="96">
        <f>'VELOCIDAD TANGENCIAL'!J$5*A396</f>
        <v>5.7011194361792798E-2</v>
      </c>
      <c r="C396" s="97">
        <f t="shared" si="27"/>
        <v>0.24875822197803407</v>
      </c>
      <c r="D396" s="96">
        <f>'VELOCIDAD TANGENCIAL'!J$6*A396</f>
        <v>0.11400502256150316</v>
      </c>
      <c r="E396" s="97">
        <f t="shared" si="25"/>
        <v>0.49744042363622065</v>
      </c>
      <c r="F396" s="96">
        <f>'VELOCIDAD TANGENCIAL'!J$49*A396</f>
        <v>2.3098821518760548</v>
      </c>
      <c r="G396" s="96">
        <f t="shared" si="26"/>
        <v>10.076032268656414</v>
      </c>
      <c r="H396" s="96">
        <f>'VELOCIDAD TANGENCIAL'!J$94 *A396</f>
        <v>3.2666666666666666</v>
      </c>
      <c r="I396" s="230">
        <f t="shared" si="24"/>
        <v>14.245801381329995</v>
      </c>
    </row>
    <row r="397" spans="1:9">
      <c r="A397" s="229">
        <v>393</v>
      </c>
      <c r="B397" s="96">
        <f>'VELOCIDAD TANGENCIAL'!J$5*A397</f>
        <v>5.7156631082103497E-2</v>
      </c>
      <c r="C397" s="97">
        <f t="shared" si="27"/>
        <v>0.24939280906881697</v>
      </c>
      <c r="D397" s="96">
        <f>'VELOCIDAD TANGENCIAL'!J$6*A397</f>
        <v>0.11429585170069068</v>
      </c>
      <c r="E397" s="97">
        <f t="shared" si="25"/>
        <v>0.49870940262768698</v>
      </c>
      <c r="F397" s="96">
        <f>'VELOCIDAD TANGENCIAL'!J$49*A397</f>
        <v>2.3157747083859426</v>
      </c>
      <c r="G397" s="96">
        <f t="shared" si="26"/>
        <v>10.101722452079224</v>
      </c>
      <c r="H397" s="96">
        <f>'VELOCIDAD TANGENCIAL'!J$94 *A397</f>
        <v>3.2749999999999999</v>
      </c>
      <c r="I397" s="230">
        <f t="shared" si="24"/>
        <v>14.282103174923535</v>
      </c>
    </row>
    <row r="398" spans="1:9">
      <c r="A398" s="229">
        <v>394</v>
      </c>
      <c r="B398" s="96">
        <f>'VELOCIDAD TANGENCIAL'!J$5*A398</f>
        <v>5.7302067802414189E-2</v>
      </c>
      <c r="C398" s="97">
        <f t="shared" si="27"/>
        <v>0.25002739615788194</v>
      </c>
      <c r="D398" s="96">
        <f>'VELOCIDAD TANGENCIAL'!J$6*A398</f>
        <v>0.11458668083987818</v>
      </c>
      <c r="E398" s="97">
        <f t="shared" si="25"/>
        <v>0.49997838160624841</v>
      </c>
      <c r="F398" s="96">
        <f>'VELOCIDAD TANGENCIAL'!J$49*A398</f>
        <v>2.3216672648958308</v>
      </c>
      <c r="G398" s="96">
        <f t="shared" si="26"/>
        <v>10.127412528656235</v>
      </c>
      <c r="H398" s="96">
        <f>'VELOCIDAD TANGENCIAL'!J$94 *A398</f>
        <v>3.2833333333333332</v>
      </c>
      <c r="I398" s="230">
        <f t="shared" si="24"/>
        <v>14.318404666393587</v>
      </c>
    </row>
    <row r="399" spans="1:9">
      <c r="A399" s="229">
        <v>395</v>
      </c>
      <c r="B399" s="96">
        <f>'VELOCIDAD TANGENCIAL'!J$5*A399</f>
        <v>5.7447504522724888E-2</v>
      </c>
      <c r="C399" s="97">
        <f t="shared" si="27"/>
        <v>0.25066198324544697</v>
      </c>
      <c r="D399" s="96">
        <f>'VELOCIDAD TANGENCIAL'!J$6*A399</f>
        <v>0.11487750997906569</v>
      </c>
      <c r="E399" s="97">
        <f t="shared" si="25"/>
        <v>0.50124736057192798</v>
      </c>
      <c r="F399" s="96">
        <f>'VELOCIDAD TANGENCIAL'!J$49*A399</f>
        <v>2.3275598214057185</v>
      </c>
      <c r="G399" s="96">
        <f t="shared" si="26"/>
        <v>10.153102498115556</v>
      </c>
      <c r="H399" s="96">
        <f>'VELOCIDAD TANGENCIAL'!J$94 *A399</f>
        <v>3.2916666666666665</v>
      </c>
      <c r="I399" s="230">
        <f t="shared" si="24"/>
        <v>14.354705854972398</v>
      </c>
    </row>
    <row r="400" spans="1:9">
      <c r="A400" s="229">
        <v>396</v>
      </c>
      <c r="B400" s="96">
        <f>'VELOCIDAD TANGENCIAL'!J$5*A400</f>
        <v>5.7592941243035586E-2</v>
      </c>
      <c r="C400" s="97">
        <f t="shared" si="27"/>
        <v>0.25129657033128594</v>
      </c>
      <c r="D400" s="96">
        <f>'VELOCIDAD TANGENCIAL'!J$6*A400</f>
        <v>0.11516833911825319</v>
      </c>
      <c r="E400" s="97">
        <f t="shared" si="25"/>
        <v>0.5025163395247485</v>
      </c>
      <c r="F400" s="96">
        <f>'VELOCIDAD TANGENCIAL'!J$49*A400</f>
        <v>2.3334523779156067</v>
      </c>
      <c r="G400" s="96">
        <f t="shared" si="26"/>
        <v>10.178792360185632</v>
      </c>
      <c r="H400" s="96">
        <f>'VELOCIDAD TANGENCIAL'!J$94 *A400</f>
        <v>3.3</v>
      </c>
      <c r="I400" s="230">
        <f t="shared" si="24"/>
        <v>14.391006739891829</v>
      </c>
    </row>
    <row r="401" spans="1:9">
      <c r="A401" s="229">
        <v>397</v>
      </c>
      <c r="B401" s="96">
        <f>'VELOCIDAD TANGENCIAL'!J$5*A401</f>
        <v>5.7738377963346278E-2</v>
      </c>
      <c r="C401" s="97">
        <f t="shared" si="27"/>
        <v>0.25193115741561672</v>
      </c>
      <c r="D401" s="96">
        <f>'VELOCIDAD TANGENCIAL'!J$6*A401</f>
        <v>0.11545916825744071</v>
      </c>
      <c r="E401" s="97">
        <f t="shared" si="25"/>
        <v>0.50378531846456609</v>
      </c>
      <c r="F401" s="96">
        <f>'VELOCIDAD TANGENCIAL'!J$49*A401</f>
        <v>2.3393449344254944</v>
      </c>
      <c r="G401" s="96">
        <f t="shared" si="26"/>
        <v>10.204482114594741</v>
      </c>
      <c r="H401" s="96">
        <f>'VELOCIDAD TANGENCIAL'!J$94 *A401</f>
        <v>3.3083333333333331</v>
      </c>
      <c r="I401" s="230">
        <f t="shared" si="24"/>
        <v>14.42730732038414</v>
      </c>
    </row>
    <row r="402" spans="1:9">
      <c r="A402" s="229">
        <v>398</v>
      </c>
      <c r="B402" s="96">
        <f>'VELOCIDAD TANGENCIAL'!J$5*A402</f>
        <v>5.7883814683656977E-2</v>
      </c>
      <c r="C402" s="97">
        <f t="shared" si="27"/>
        <v>0.25256574449826874</v>
      </c>
      <c r="D402" s="96">
        <f>'VELOCIDAD TANGENCIAL'!J$6*A402</f>
        <v>0.11574999739662821</v>
      </c>
      <c r="E402" s="97">
        <f t="shared" si="25"/>
        <v>0.50505429739145913</v>
      </c>
      <c r="F402" s="96">
        <f>'VELOCIDAD TANGENCIAL'!J$49*A402</f>
        <v>2.3452374909353821</v>
      </c>
      <c r="G402" s="96">
        <f t="shared" si="26"/>
        <v>10.230171761070995</v>
      </c>
      <c r="H402" s="96">
        <f>'VELOCIDAD TANGENCIAL'!J$94 *A402</f>
        <v>3.3166666666666664</v>
      </c>
      <c r="I402" s="230">
        <f t="shared" si="24"/>
        <v>14.463607595681317</v>
      </c>
    </row>
    <row r="403" spans="1:9">
      <c r="A403" s="229">
        <v>399</v>
      </c>
      <c r="B403" s="96">
        <f>'VELOCIDAD TANGENCIAL'!J$5*A403</f>
        <v>5.8029251403967669E-2</v>
      </c>
      <c r="C403" s="97">
        <f t="shared" si="27"/>
        <v>0.25320033157929345</v>
      </c>
      <c r="D403" s="96">
        <f>'VELOCIDAD TANGENCIAL'!J$6*A403</f>
        <v>0.11604082653581572</v>
      </c>
      <c r="E403" s="97">
        <f t="shared" si="25"/>
        <v>0.50632327630528395</v>
      </c>
      <c r="F403" s="96">
        <f>'VELOCIDAD TANGENCIAL'!J$49*A403</f>
        <v>2.3511300474452703</v>
      </c>
      <c r="G403" s="96">
        <f t="shared" si="26"/>
        <v>10.25586129934284</v>
      </c>
      <c r="H403" s="96">
        <f>'VELOCIDAD TANGENCIAL'!J$94 *A403</f>
        <v>3.3249999999999997</v>
      </c>
      <c r="I403" s="230">
        <f t="shared" si="24"/>
        <v>14.499907565015578</v>
      </c>
    </row>
    <row r="404" spans="1:9">
      <c r="A404" s="229">
        <v>400</v>
      </c>
      <c r="B404" s="96">
        <f>'VELOCIDAD TANGENCIAL'!J$5*A404</f>
        <v>5.8174688124278368E-2</v>
      </c>
      <c r="C404" s="97">
        <f t="shared" si="27"/>
        <v>0.25383491865868668</v>
      </c>
      <c r="D404" s="96">
        <f>'VELOCIDAD TANGENCIAL'!J$6*A404</f>
        <v>0.11633165567500323</v>
      </c>
      <c r="E404" s="97">
        <f t="shared" si="25"/>
        <v>0.50759225520606333</v>
      </c>
      <c r="F404" s="96">
        <f>'VELOCIDAD TANGENCIAL'!J$49*A404</f>
        <v>2.3570226039551581</v>
      </c>
      <c r="G404" s="96">
        <f t="shared" si="26"/>
        <v>10.281550729138562</v>
      </c>
      <c r="H404" s="96">
        <f>'VELOCIDAD TANGENCIAL'!J$94 *A404</f>
        <v>3.3333333333333335</v>
      </c>
      <c r="I404" s="230">
        <f t="shared" si="24"/>
        <v>14.536207227618918</v>
      </c>
    </row>
    <row r="405" spans="1:9">
      <c r="A405" s="229">
        <v>401</v>
      </c>
      <c r="B405" s="96">
        <f>'VELOCIDAD TANGENCIAL'!J$5*A405</f>
        <v>5.8320124844589066E-2</v>
      </c>
      <c r="C405" s="97">
        <f t="shared" si="27"/>
        <v>0.25446950573638899</v>
      </c>
      <c r="D405" s="96">
        <f>'VELOCIDAD TANGENCIAL'!J$6*A405</f>
        <v>0.11662248481419074</v>
      </c>
      <c r="E405" s="97">
        <f t="shared" si="25"/>
        <v>0.50886123409376449</v>
      </c>
      <c r="F405" s="96">
        <f>'VELOCIDAD TANGENCIAL'!J$49*A405</f>
        <v>2.3629151604650458</v>
      </c>
      <c r="G405" s="96">
        <f t="shared" si="26"/>
        <v>10.30724005018633</v>
      </c>
      <c r="H405" s="96">
        <f>'VELOCIDAD TANGENCIAL'!J$94 *A405</f>
        <v>3.3416666666666668</v>
      </c>
      <c r="I405" s="230">
        <f t="shared" si="24"/>
        <v>14.572506582723625</v>
      </c>
    </row>
    <row r="406" spans="1:9">
      <c r="A406" s="229">
        <v>402</v>
      </c>
      <c r="B406" s="96">
        <f>'VELOCIDAD TANGENCIAL'!J$5*A406</f>
        <v>5.8465561564899758E-2</v>
      </c>
      <c r="C406" s="97">
        <f t="shared" si="27"/>
        <v>0.25510409281256263</v>
      </c>
      <c r="D406" s="96">
        <f>'VELOCIDAD TANGENCIAL'!J$6*A406</f>
        <v>0.11691331395337824</v>
      </c>
      <c r="E406" s="97">
        <f t="shared" si="25"/>
        <v>0.51013021296841043</v>
      </c>
      <c r="F406" s="96">
        <f>'VELOCIDAD TANGENCIAL'!J$49*A406</f>
        <v>2.368807716974934</v>
      </c>
      <c r="G406" s="96">
        <f t="shared" si="26"/>
        <v>10.332929262214483</v>
      </c>
      <c r="H406" s="96">
        <f>'VELOCIDAD TANGENCIAL'!J$94 *A406</f>
        <v>3.35</v>
      </c>
      <c r="I406" s="230">
        <f t="shared" si="24"/>
        <v>14.608805629561601</v>
      </c>
    </row>
    <row r="407" spans="1:9">
      <c r="A407" s="229">
        <v>403</v>
      </c>
      <c r="B407" s="96">
        <f>'VELOCIDAD TANGENCIAL'!J$5*A407</f>
        <v>5.8610998285210457E-2</v>
      </c>
      <c r="C407" s="97">
        <f t="shared" si="27"/>
        <v>0.25573867988698157</v>
      </c>
      <c r="D407" s="96">
        <f>'VELOCIDAD TANGENCIAL'!J$6*A407</f>
        <v>0.11720414309256576</v>
      </c>
      <c r="E407" s="97">
        <f t="shared" si="25"/>
        <v>0.51139919182985727</v>
      </c>
      <c r="F407" s="96">
        <f>'VELOCIDAD TANGENCIAL'!J$49*A407</f>
        <v>2.3747002734848217</v>
      </c>
      <c r="G407" s="96">
        <f t="shared" si="26"/>
        <v>10.35861836495131</v>
      </c>
      <c r="H407" s="96">
        <f>'VELOCIDAD TANGENCIAL'!J$94 *A407</f>
        <v>3.3583333333333334</v>
      </c>
      <c r="I407" s="230">
        <f t="shared" si="24"/>
        <v>14.645104367365141</v>
      </c>
    </row>
    <row r="408" spans="1:9">
      <c r="A408" s="229">
        <v>404</v>
      </c>
      <c r="B408" s="96">
        <f>'VELOCIDAD TANGENCIAL'!J$5*A408</f>
        <v>5.8756435005521149E-2</v>
      </c>
      <c r="C408" s="97">
        <f t="shared" si="27"/>
        <v>0.25637326695986379</v>
      </c>
      <c r="D408" s="96">
        <f>'VELOCIDAD TANGENCIAL'!J$6*A408</f>
        <v>0.11749497223175326</v>
      </c>
      <c r="E408" s="97">
        <f t="shared" si="25"/>
        <v>0.51266817067812798</v>
      </c>
      <c r="F408" s="96">
        <f>'VELOCIDAD TANGENCIAL'!J$49*A408</f>
        <v>2.3805928299947094</v>
      </c>
      <c r="G408" s="96">
        <f t="shared" si="26"/>
        <v>10.384307358125096</v>
      </c>
      <c r="H408" s="96">
        <f>'VELOCIDAD TANGENCIAL'!J$94 *A408</f>
        <v>3.3666666666666667</v>
      </c>
      <c r="I408" s="230">
        <f t="shared" si="24"/>
        <v>14.681402795366271</v>
      </c>
    </row>
    <row r="409" spans="1:9">
      <c r="A409" s="229">
        <v>405</v>
      </c>
      <c r="B409" s="96">
        <f>'VELOCIDAD TANGENCIAL'!J$5*A409</f>
        <v>5.8901871725831847E-2</v>
      </c>
      <c r="C409" s="97">
        <f t="shared" si="27"/>
        <v>0.2570078540310386</v>
      </c>
      <c r="D409" s="96">
        <f>'VELOCIDAD TANGENCIAL'!J$6*A409</f>
        <v>0.11778580137094077</v>
      </c>
      <c r="E409" s="97">
        <f t="shared" si="25"/>
        <v>0.51393714951324521</v>
      </c>
      <c r="F409" s="96">
        <f>'VELOCIDAD TANGENCIAL'!J$49*A409</f>
        <v>2.3864853865045976</v>
      </c>
      <c r="G409" s="96">
        <f t="shared" si="26"/>
        <v>10.409996241464183</v>
      </c>
      <c r="H409" s="96">
        <f>'VELOCIDAD TANGENCIAL'!J$94 *A409</f>
        <v>3.375</v>
      </c>
      <c r="I409" s="230">
        <f t="shared" si="24"/>
        <v>14.717700912797246</v>
      </c>
    </row>
    <row r="410" spans="1:9">
      <c r="A410" s="229">
        <v>406</v>
      </c>
      <c r="B410" s="96">
        <f>'VELOCIDAD TANGENCIAL'!J$5*A410</f>
        <v>5.9047308446142539E-2</v>
      </c>
      <c r="C410" s="97">
        <f t="shared" si="27"/>
        <v>0.25764244110055745</v>
      </c>
      <c r="D410" s="96">
        <f>'VELOCIDAD TANGENCIAL'!J$6*A410</f>
        <v>0.11807663051012827</v>
      </c>
      <c r="E410" s="97">
        <f t="shared" si="25"/>
        <v>0.51520612833506552</v>
      </c>
      <c r="F410" s="96">
        <f>'VELOCIDAD TANGENCIAL'!J$49*A410</f>
        <v>2.3923779430144854</v>
      </c>
      <c r="G410" s="96">
        <f t="shared" si="26"/>
        <v>10.435685014696693</v>
      </c>
      <c r="H410" s="96">
        <f>'VELOCIDAD TANGENCIAL'!J$94 *A410</f>
        <v>3.3833333333333333</v>
      </c>
      <c r="I410" s="230">
        <f t="shared" si="24"/>
        <v>14.753998718890216</v>
      </c>
    </row>
    <row r="411" spans="1:9">
      <c r="A411" s="229">
        <v>407</v>
      </c>
      <c r="B411" s="96">
        <f>'VELOCIDAD TANGENCIAL'!J$5*A411</f>
        <v>5.9192745166453238E-2</v>
      </c>
      <c r="C411" s="97">
        <f t="shared" si="27"/>
        <v>0.2582770281684163</v>
      </c>
      <c r="D411" s="96">
        <f>'VELOCIDAD TANGENCIAL'!J$6*A411</f>
        <v>0.11836745964931579</v>
      </c>
      <c r="E411" s="97">
        <f t="shared" si="25"/>
        <v>0.51647510714366685</v>
      </c>
      <c r="F411" s="96">
        <f>'VELOCIDAD TANGENCIAL'!J$49*A411</f>
        <v>2.3982704995243731</v>
      </c>
      <c r="G411" s="96">
        <f t="shared" si="26"/>
        <v>10.461373677551141</v>
      </c>
      <c r="H411" s="96">
        <f>'VELOCIDAD TANGENCIAL'!J$94 *A411</f>
        <v>3.3916666666666666</v>
      </c>
      <c r="I411" s="230">
        <f t="shared" si="24"/>
        <v>14.790296212877172</v>
      </c>
    </row>
    <row r="412" spans="1:9">
      <c r="A412" s="229">
        <v>408</v>
      </c>
      <c r="B412" s="96">
        <f>'VELOCIDAD TANGENCIAL'!J$5*A412</f>
        <v>5.9338181886763937E-2</v>
      </c>
      <c r="C412" s="97">
        <f t="shared" si="27"/>
        <v>0.25891161523461093</v>
      </c>
      <c r="D412" s="96">
        <f>'VELOCIDAD TANGENCIAL'!J$6*A412</f>
        <v>0.11865828878850329</v>
      </c>
      <c r="E412" s="97">
        <f t="shared" si="25"/>
        <v>0.51774408593890575</v>
      </c>
      <c r="F412" s="96">
        <f>'VELOCIDAD TANGENCIAL'!J$49*A412</f>
        <v>2.4041630560342613</v>
      </c>
      <c r="G412" s="96">
        <f t="shared" si="26"/>
        <v>10.487062229755649</v>
      </c>
      <c r="H412" s="96">
        <f>'VELOCIDAD TANGENCIAL'!J$94 *A412</f>
        <v>3.4</v>
      </c>
      <c r="I412" s="230">
        <f t="shared" si="24"/>
        <v>14.826593393990441</v>
      </c>
    </row>
    <row r="413" spans="1:9">
      <c r="A413" s="229">
        <v>409</v>
      </c>
      <c r="B413" s="96">
        <f>'VELOCIDAD TANGENCIAL'!J$5*A413</f>
        <v>5.9483618607074629E-2</v>
      </c>
      <c r="C413" s="97">
        <f t="shared" si="27"/>
        <v>0.25954620229913739</v>
      </c>
      <c r="D413" s="96">
        <f>'VELOCIDAD TANGENCIAL'!J$6*A413</f>
        <v>0.11894911792769081</v>
      </c>
      <c r="E413" s="97">
        <f t="shared" si="25"/>
        <v>0.51901306472080488</v>
      </c>
      <c r="F413" s="96">
        <f>'VELOCIDAD TANGENCIAL'!J$49*A413</f>
        <v>2.410055612544149</v>
      </c>
      <c r="G413" s="96">
        <f t="shared" si="26"/>
        <v>10.512750671038564</v>
      </c>
      <c r="H413" s="96">
        <f>'VELOCIDAD TANGENCIAL'!J$94 *A413</f>
        <v>3.4083333333333332</v>
      </c>
      <c r="I413" s="230">
        <f t="shared" si="24"/>
        <v>14.862890261462086</v>
      </c>
    </row>
    <row r="414" spans="1:9">
      <c r="A414" s="229">
        <v>410</v>
      </c>
      <c r="B414" s="96">
        <f>'VELOCIDAD TANGENCIAL'!J$5*A414</f>
        <v>5.9629055327385327E-2</v>
      </c>
      <c r="C414" s="97">
        <f t="shared" si="27"/>
        <v>0.26018078936204703</v>
      </c>
      <c r="D414" s="96">
        <f>'VELOCIDAD TANGENCIAL'!J$6*A414</f>
        <v>0.11923994706687831</v>
      </c>
      <c r="E414" s="97">
        <f t="shared" si="25"/>
        <v>0.52028204348933171</v>
      </c>
      <c r="F414" s="96">
        <f>'VELOCIDAD TANGENCIAL'!J$49*A414</f>
        <v>2.4159481690540372</v>
      </c>
      <c r="G414" s="96">
        <f t="shared" si="26"/>
        <v>10.538439001128181</v>
      </c>
      <c r="H414" s="96">
        <f>'VELOCIDAD TANGENCIAL'!J$94 *A414</f>
        <v>3.4166666666666665</v>
      </c>
      <c r="I414" s="230">
        <f t="shared" si="24"/>
        <v>14.899186814524393</v>
      </c>
    </row>
    <row r="415" spans="1:9">
      <c r="A415" s="229">
        <v>411</v>
      </c>
      <c r="B415" s="96">
        <f>'VELOCIDAD TANGENCIAL'!J$5*A415</f>
        <v>5.9774492047696019E-2</v>
      </c>
      <c r="C415" s="97">
        <f t="shared" si="27"/>
        <v>0.26081537642316921</v>
      </c>
      <c r="D415" s="96">
        <f>'VELOCIDAD TANGENCIAL'!J$6*A415</f>
        <v>0.11953077620606582</v>
      </c>
      <c r="E415" s="97">
        <f t="shared" si="25"/>
        <v>0.52155102224445349</v>
      </c>
      <c r="F415" s="96">
        <f>'VELOCIDAD TANGENCIAL'!J$49*A415</f>
        <v>2.4218407255639249</v>
      </c>
      <c r="G415" s="96">
        <f t="shared" si="26"/>
        <v>10.564127219752796</v>
      </c>
      <c r="H415" s="96">
        <f>'VELOCIDAD TANGENCIAL'!J$94 *A415</f>
        <v>3.4249999999999998</v>
      </c>
      <c r="I415" s="230">
        <f t="shared" si="24"/>
        <v>14.935483052409433</v>
      </c>
    </row>
    <row r="416" spans="1:9">
      <c r="A416" s="229">
        <v>412</v>
      </c>
      <c r="B416" s="96">
        <f>'VELOCIDAD TANGENCIAL'!J$5*A416</f>
        <v>5.9919928768006718E-2</v>
      </c>
      <c r="C416" s="97">
        <f t="shared" si="27"/>
        <v>0.26144996348266653</v>
      </c>
      <c r="D416" s="96">
        <f>'VELOCIDAD TANGENCIAL'!J$6*A416</f>
        <v>0.11982160534525332</v>
      </c>
      <c r="E416" s="97">
        <f t="shared" si="25"/>
        <v>0.52282000098619286</v>
      </c>
      <c r="F416" s="96">
        <f>'VELOCIDAD TANGENCIAL'!J$49*A416</f>
        <v>2.4277332820738127</v>
      </c>
      <c r="G416" s="96">
        <f t="shared" si="26"/>
        <v>10.589815326640704</v>
      </c>
      <c r="H416" s="96">
        <f>'VELOCIDAD TANGENCIAL'!J$94 *A416</f>
        <v>3.4333333333333331</v>
      </c>
      <c r="I416" s="230">
        <f t="shared" si="24"/>
        <v>14.971778974349563</v>
      </c>
    </row>
    <row r="417" spans="1:9">
      <c r="A417" s="229">
        <v>413</v>
      </c>
      <c r="B417" s="96">
        <f>'VELOCIDAD TANGENCIAL'!J$5*A417</f>
        <v>6.0065365488317417E-2</v>
      </c>
      <c r="C417" s="97">
        <f t="shared" si="27"/>
        <v>0.26208455054047919</v>
      </c>
      <c r="D417" s="96">
        <f>'VELOCIDAD TANGENCIAL'!J$6*A417</f>
        <v>0.12011243448444084</v>
      </c>
      <c r="E417" s="97">
        <f t="shared" si="25"/>
        <v>0.52408897971440627</v>
      </c>
      <c r="F417" s="96">
        <f>'VELOCIDAD TANGENCIAL'!J$49*A417</f>
        <v>2.4336258385837009</v>
      </c>
      <c r="G417" s="96">
        <f t="shared" si="26"/>
        <v>10.615503321520201</v>
      </c>
      <c r="H417" s="96">
        <f>'VELOCIDAD TANGENCIAL'!J$94 *A417</f>
        <v>3.4416666666666664</v>
      </c>
      <c r="I417" s="230">
        <f t="shared" si="24"/>
        <v>15.008074579576757</v>
      </c>
    </row>
    <row r="418" spans="1:9">
      <c r="A418" s="229">
        <v>414</v>
      </c>
      <c r="B418" s="96">
        <f>'VELOCIDAD TANGENCIAL'!J$5*A418</f>
        <v>6.0210802208628109E-2</v>
      </c>
      <c r="C418" s="97">
        <f t="shared" si="27"/>
        <v>0.2627191375966032</v>
      </c>
      <c r="D418" s="96">
        <f>'VELOCIDAD TANGENCIAL'!J$6*A418</f>
        <v>0.12040326362362834</v>
      </c>
      <c r="E418" s="97">
        <f t="shared" si="25"/>
        <v>0.5253579584291721</v>
      </c>
      <c r="F418" s="96">
        <f>'VELOCIDAD TANGENCIAL'!J$49*A418</f>
        <v>2.4395183950935886</v>
      </c>
      <c r="G418" s="96">
        <f t="shared" si="26"/>
        <v>10.641191204119586</v>
      </c>
      <c r="H418" s="96">
        <f>'VELOCIDAD TANGENCIAL'!J$94 *A418</f>
        <v>3.4499999999999997</v>
      </c>
      <c r="I418" s="230">
        <f t="shared" si="24"/>
        <v>15.044369867323384</v>
      </c>
    </row>
    <row r="419" spans="1:9">
      <c r="A419" s="229">
        <v>415</v>
      </c>
      <c r="B419" s="96">
        <f>'VELOCIDAD TANGENCIAL'!J$5*A419</f>
        <v>6.0356238928938807E-2</v>
      </c>
      <c r="C419" s="97">
        <f t="shared" si="27"/>
        <v>0.2633537246510344</v>
      </c>
      <c r="D419" s="96">
        <f>'VELOCIDAD TANGENCIAL'!J$6*A419</f>
        <v>0.12069409276281585</v>
      </c>
      <c r="E419" s="97">
        <f t="shared" si="25"/>
        <v>0.52662693713034658</v>
      </c>
      <c r="F419" s="96">
        <f>'VELOCIDAD TANGENCIAL'!J$49*A419</f>
        <v>2.4454109516034763</v>
      </c>
      <c r="G419" s="96">
        <f t="shared" si="26"/>
        <v>10.666878974167213</v>
      </c>
      <c r="H419" s="96">
        <f>'VELOCIDAD TANGENCIAL'!J$94 *A419</f>
        <v>3.4583333333333335</v>
      </c>
      <c r="I419" s="230">
        <f t="shared" si="24"/>
        <v>15.080664836821546</v>
      </c>
    </row>
    <row r="420" spans="1:9">
      <c r="A420" s="229">
        <v>416</v>
      </c>
      <c r="B420" s="96">
        <f>'VELOCIDAD TANGENCIAL'!J$5*A420</f>
        <v>6.0501675649249499E-2</v>
      </c>
      <c r="C420" s="97">
        <f t="shared" si="27"/>
        <v>0.2639883117037688</v>
      </c>
      <c r="D420" s="96">
        <f>'VELOCIDAD TANGENCIAL'!J$6*A420</f>
        <v>0.12098492190200336</v>
      </c>
      <c r="E420" s="97">
        <f t="shared" si="25"/>
        <v>0.52789591581800799</v>
      </c>
      <c r="F420" s="96">
        <f>'VELOCIDAD TANGENCIAL'!J$49*A420</f>
        <v>2.4513035081133645</v>
      </c>
      <c r="G420" s="96">
        <f t="shared" si="26"/>
        <v>10.692566631391273</v>
      </c>
      <c r="H420" s="96">
        <f>'VELOCIDAD TANGENCIAL'!J$94 *A420</f>
        <v>3.4666666666666668</v>
      </c>
      <c r="I420" s="230">
        <f t="shared" si="24"/>
        <v>15.116959487303568</v>
      </c>
    </row>
    <row r="421" spans="1:9">
      <c r="A421" s="229">
        <v>417</v>
      </c>
      <c r="B421" s="96">
        <f>'VELOCIDAD TANGENCIAL'!J$5*A421</f>
        <v>6.0647112369560198E-2</v>
      </c>
      <c r="C421" s="97">
        <f t="shared" si="27"/>
        <v>0.26462289875485778</v>
      </c>
      <c r="D421" s="96">
        <f>'VELOCIDAD TANGENCIAL'!J$6*A421</f>
        <v>0.12127575104119087</v>
      </c>
      <c r="E421" s="97">
        <f t="shared" si="25"/>
        <v>0.52916489449201265</v>
      </c>
      <c r="F421" s="96">
        <f>'VELOCIDAD TANGENCIAL'!J$49*A421</f>
        <v>2.4571960646232522</v>
      </c>
      <c r="G421" s="96">
        <f t="shared" si="26"/>
        <v>10.718254175520068</v>
      </c>
      <c r="H421" s="96">
        <f>'VELOCIDAD TANGENCIAL'!J$94 *A421</f>
        <v>3.4750000000000001</v>
      </c>
      <c r="I421" s="230">
        <f t="shared" si="24"/>
        <v>15.153253818001565</v>
      </c>
    </row>
    <row r="422" spans="1:9">
      <c r="A422" s="229">
        <v>418</v>
      </c>
      <c r="B422" s="96">
        <f>'VELOCIDAD TANGENCIAL'!J$5*A422</f>
        <v>6.0792549089870897E-2</v>
      </c>
      <c r="C422" s="97">
        <f t="shared" si="27"/>
        <v>0.26525748580413072</v>
      </c>
      <c r="D422" s="96">
        <f>'VELOCIDAD TANGENCIAL'!J$6*A422</f>
        <v>0.12156658018037837</v>
      </c>
      <c r="E422" s="97">
        <f t="shared" si="25"/>
        <v>0.53043387315243884</v>
      </c>
      <c r="F422" s="96">
        <f>'VELOCIDAD TANGENCIAL'!J$49*A422</f>
        <v>2.46308862113314</v>
      </c>
      <c r="G422" s="96">
        <f t="shared" si="26"/>
        <v>10.743941606282066</v>
      </c>
      <c r="H422" s="96">
        <f>'VELOCIDAD TANGENCIAL'!J$94 *A422</f>
        <v>3.4833333333333334</v>
      </c>
      <c r="I422" s="230">
        <f t="shared" si="24"/>
        <v>15.18954782814793</v>
      </c>
    </row>
    <row r="423" spans="1:9">
      <c r="A423" s="229">
        <v>419</v>
      </c>
      <c r="B423" s="96">
        <f>'VELOCIDAD TANGENCIAL'!J$5*A423</f>
        <v>6.0937985810181589E-2</v>
      </c>
      <c r="C423" s="97">
        <f t="shared" si="27"/>
        <v>0.26589207285180555</v>
      </c>
      <c r="D423" s="96">
        <f>'VELOCIDAD TANGENCIAL'!J$6*A423</f>
        <v>0.12185740931956589</v>
      </c>
      <c r="E423" s="97">
        <f t="shared" si="25"/>
        <v>0.53170285179908738</v>
      </c>
      <c r="F423" s="96">
        <f>'VELOCIDAD TANGENCIAL'!J$49*A423</f>
        <v>2.4689811776430282</v>
      </c>
      <c r="G423" s="96">
        <f t="shared" si="26"/>
        <v>10.769628923405406</v>
      </c>
      <c r="H423" s="96">
        <f>'VELOCIDAD TANGENCIAL'!J$94 *A423</f>
        <v>3.4916666666666667</v>
      </c>
      <c r="I423" s="230">
        <f t="shared" si="24"/>
        <v>15.225841516974681</v>
      </c>
    </row>
    <row r="424" spans="1:9">
      <c r="A424" s="229">
        <v>420</v>
      </c>
      <c r="B424" s="96">
        <f>'VELOCIDAD TANGENCIAL'!J$5*A424</f>
        <v>6.1083422530492287E-2</v>
      </c>
      <c r="C424" s="97">
        <f t="shared" si="27"/>
        <v>0.26652665989765617</v>
      </c>
      <c r="D424" s="96">
        <f>'VELOCIDAD TANGENCIAL'!J$6*A424</f>
        <v>0.12214823845875339</v>
      </c>
      <c r="E424" s="97">
        <f t="shared" si="25"/>
        <v>0.53297183043209218</v>
      </c>
      <c r="F424" s="96">
        <f>'VELOCIDAD TANGENCIAL'!J$49*A424</f>
        <v>2.4748737341529159</v>
      </c>
      <c r="G424" s="96">
        <f t="shared" si="26"/>
        <v>10.795316126618504</v>
      </c>
      <c r="H424" s="96">
        <f>'VELOCIDAD TANGENCIAL'!J$94 *A424</f>
        <v>3.5</v>
      </c>
      <c r="I424" s="230">
        <f t="shared" si="24"/>
        <v>15.262134883714227</v>
      </c>
    </row>
    <row r="425" spans="1:9">
      <c r="A425" s="229">
        <v>421</v>
      </c>
      <c r="B425" s="96">
        <f>'VELOCIDAD TANGENCIAL'!J$5*A425</f>
        <v>6.1228859250802979E-2</v>
      </c>
      <c r="C425" s="97">
        <f t="shared" si="27"/>
        <v>0.26716124694190052</v>
      </c>
      <c r="D425" s="96">
        <f>'VELOCIDAD TANGENCIAL'!J$6*A425</f>
        <v>0.1224390675979409</v>
      </c>
      <c r="E425" s="97">
        <f t="shared" si="25"/>
        <v>0.53424080905142035</v>
      </c>
      <c r="F425" s="96">
        <f>'VELOCIDAD TANGENCIAL'!J$49*A425</f>
        <v>2.4807662906628036</v>
      </c>
      <c r="G425" s="96">
        <f t="shared" si="26"/>
        <v>10.821003215649498</v>
      </c>
      <c r="H425" s="96">
        <f>'VELOCIDAD TANGENCIAL'!J$94 *A425</f>
        <v>3.5083333333333333</v>
      </c>
      <c r="I425" s="230">
        <f t="shared" si="24"/>
        <v>15.298427927598762</v>
      </c>
    </row>
    <row r="426" spans="1:9">
      <c r="A426" s="229">
        <v>422</v>
      </c>
      <c r="B426" s="96">
        <f>'VELOCIDAD TANGENCIAL'!J$5*A426</f>
        <v>6.1374295971113678E-2</v>
      </c>
      <c r="C426" s="97">
        <f t="shared" si="27"/>
        <v>0.26779583398436796</v>
      </c>
      <c r="D426" s="96">
        <f>'VELOCIDAD TANGENCIAL'!J$6*A426</f>
        <v>0.1227298967371284</v>
      </c>
      <c r="E426" s="97">
        <f t="shared" si="25"/>
        <v>0.53550978765692825</v>
      </c>
      <c r="F426" s="96">
        <f>'VELOCIDAD TANGENCIAL'!J$49*A426</f>
        <v>2.4866588471726918</v>
      </c>
      <c r="G426" s="96">
        <f t="shared" si="26"/>
        <v>10.846690190226866</v>
      </c>
      <c r="H426" s="96">
        <f>'VELOCIDAD TANGENCIAL'!J$94 *A426</f>
        <v>3.5166666666666666</v>
      </c>
      <c r="I426" s="230">
        <f t="shared" si="24"/>
        <v>15.334720647860491</v>
      </c>
    </row>
    <row r="427" spans="1:9">
      <c r="A427" s="229">
        <v>423</v>
      </c>
      <c r="B427" s="96">
        <f>'VELOCIDAD TANGENCIAL'!J$5*A427</f>
        <v>6.1519732691424377E-2</v>
      </c>
      <c r="C427" s="97">
        <f t="shared" si="27"/>
        <v>0.26843042102505443</v>
      </c>
      <c r="D427" s="96">
        <f>'VELOCIDAD TANGENCIAL'!J$6*A427</f>
        <v>0.12302072587631592</v>
      </c>
      <c r="E427" s="97">
        <f t="shared" si="25"/>
        <v>0.53677876624869425</v>
      </c>
      <c r="F427" s="96">
        <f>'VELOCIDAD TANGENCIAL'!J$49*A427</f>
        <v>2.4925514036825795</v>
      </c>
      <c r="G427" s="96">
        <f t="shared" si="26"/>
        <v>10.872377050078914</v>
      </c>
      <c r="H427" s="96">
        <f>'VELOCIDAD TANGENCIAL'!J$94 *A427</f>
        <v>3.5249999999999999</v>
      </c>
      <c r="I427" s="230">
        <f t="shared" si="24"/>
        <v>15.371013043731843</v>
      </c>
    </row>
    <row r="428" spans="1:9">
      <c r="A428" s="229">
        <v>424</v>
      </c>
      <c r="B428" s="96">
        <f>'VELOCIDAD TANGENCIAL'!J$5*A428</f>
        <v>6.1665169411735068E-2</v>
      </c>
      <c r="C428" s="97">
        <f t="shared" si="27"/>
        <v>0.26906500806412242</v>
      </c>
      <c r="D428" s="96">
        <f>'VELOCIDAD TANGENCIAL'!J$6*A428</f>
        <v>0.12331155501550342</v>
      </c>
      <c r="E428" s="97">
        <f t="shared" si="25"/>
        <v>0.53804774482657469</v>
      </c>
      <c r="F428" s="96">
        <f>'VELOCIDAD TANGENCIAL'!J$49*A428</f>
        <v>2.4984439601924677</v>
      </c>
      <c r="G428" s="96">
        <f t="shared" si="26"/>
        <v>10.898063794933844</v>
      </c>
      <c r="H428" s="96">
        <f>'VELOCIDAD TANGENCIAL'!J$94 *A428</f>
        <v>3.5333333333333332</v>
      </c>
      <c r="I428" s="230">
        <f t="shared" si="24"/>
        <v>15.407305114444865</v>
      </c>
    </row>
    <row r="429" spans="1:9">
      <c r="A429" s="229">
        <v>425</v>
      </c>
      <c r="B429" s="96">
        <f>'VELOCIDAD TANGENCIAL'!J$5*A429</f>
        <v>6.1810606132045767E-2</v>
      </c>
      <c r="C429" s="97">
        <f t="shared" si="27"/>
        <v>0.26969959510134567</v>
      </c>
      <c r="D429" s="96">
        <f>'VELOCIDAD TANGENCIAL'!J$6*A429</f>
        <v>0.12360238415469094</v>
      </c>
      <c r="E429" s="97">
        <f t="shared" si="25"/>
        <v>0.53931672339064785</v>
      </c>
      <c r="F429" s="96">
        <f>'VELOCIDAD TANGENCIAL'!J$49*A429</f>
        <v>2.5043365167023555</v>
      </c>
      <c r="G429" s="96">
        <f t="shared" si="26"/>
        <v>10.923750424519966</v>
      </c>
      <c r="H429" s="96">
        <f>'VELOCIDAD TANGENCIAL'!J$94 *A429</f>
        <v>3.5416666666666665</v>
      </c>
      <c r="I429" s="230">
        <f t="shared" si="24"/>
        <v>15.443596859232004</v>
      </c>
    </row>
    <row r="430" spans="1:9">
      <c r="A430" s="229">
        <v>426</v>
      </c>
      <c r="B430" s="96">
        <f>'VELOCIDAD TANGENCIAL'!J$5*A430</f>
        <v>6.1956042852356459E-2</v>
      </c>
      <c r="C430" s="97">
        <f t="shared" si="27"/>
        <v>0.27033418213694227</v>
      </c>
      <c r="D430" s="96">
        <f>'VELOCIDAD TANGENCIAL'!J$6*A430</f>
        <v>0.12389321329387844</v>
      </c>
      <c r="E430" s="97">
        <f t="shared" si="25"/>
        <v>0.54058570194076994</v>
      </c>
      <c r="F430" s="96">
        <f>'VELOCIDAD TANGENCIAL'!J$49*A430</f>
        <v>2.5102290732122432</v>
      </c>
      <c r="G430" s="96">
        <f t="shared" si="26"/>
        <v>10.949436938565759</v>
      </c>
      <c r="H430" s="96">
        <f>'VELOCIDAD TANGENCIAL'!J$94 *A430</f>
        <v>3.55</v>
      </c>
      <c r="I430" s="230">
        <f t="shared" si="24"/>
        <v>15.479888277325434</v>
      </c>
    </row>
    <row r="431" spans="1:9">
      <c r="A431" s="229">
        <v>427</v>
      </c>
      <c r="B431" s="96">
        <f>'VELOCIDAD TANGENCIAL'!J$5*A431</f>
        <v>6.2101479572667158E-2</v>
      </c>
      <c r="C431" s="97">
        <f t="shared" si="27"/>
        <v>0.27096876917068596</v>
      </c>
      <c r="D431" s="96">
        <f>'VELOCIDAD TANGENCIAL'!J$6*A431</f>
        <v>0.12418404243306595</v>
      </c>
      <c r="E431" s="97">
        <f t="shared" si="25"/>
        <v>0.54185468047701935</v>
      </c>
      <c r="F431" s="96">
        <f>'VELOCIDAD TANGENCIAL'!J$49*A431</f>
        <v>2.5161216297221314</v>
      </c>
      <c r="G431" s="96">
        <f t="shared" si="26"/>
        <v>10.975123336799369</v>
      </c>
      <c r="H431" s="96">
        <f>'VELOCIDAD TANGENCIAL'!J$94 *A431</f>
        <v>3.5583333333333331</v>
      </c>
      <c r="I431" s="230">
        <f t="shared" si="24"/>
        <v>15.516179367957557</v>
      </c>
    </row>
    <row r="432" spans="1:9">
      <c r="A432" s="229">
        <v>428</v>
      </c>
      <c r="B432" s="96">
        <f>'VELOCIDAD TANGENCIAL'!J$5*A432</f>
        <v>6.224691629297785E-2</v>
      </c>
      <c r="C432" s="97">
        <f t="shared" si="27"/>
        <v>0.2716033562027948</v>
      </c>
      <c r="D432" s="96">
        <f>'VELOCIDAD TANGENCIAL'!J$6*A432</f>
        <v>0.12447487157225345</v>
      </c>
      <c r="E432" s="97">
        <f t="shared" si="25"/>
        <v>0.5431236589991969</v>
      </c>
      <c r="F432" s="96">
        <f>'VELOCIDAD TANGENCIAL'!J$49*A432</f>
        <v>2.5220141862320191</v>
      </c>
      <c r="G432" s="96">
        <f t="shared" si="26"/>
        <v>11.000809618949116</v>
      </c>
      <c r="H432" s="96">
        <f>'VELOCIDAD TANGENCIAL'!J$94 *A432</f>
        <v>3.5666666666666664</v>
      </c>
      <c r="I432" s="230">
        <f t="shared" si="24"/>
        <v>15.552470130360561</v>
      </c>
    </row>
    <row r="433" spans="1:9">
      <c r="A433" s="229">
        <v>429</v>
      </c>
      <c r="B433" s="96">
        <f>'VELOCIDAD TANGENCIAL'!J$5*A433</f>
        <v>6.2392353013288548E-2</v>
      </c>
      <c r="C433" s="97">
        <f t="shared" si="27"/>
        <v>0.27223794323309813</v>
      </c>
      <c r="D433" s="96">
        <f>'VELOCIDAD TANGENCIAL'!J$6*A433</f>
        <v>0.12476570071144097</v>
      </c>
      <c r="E433" s="97">
        <f t="shared" si="25"/>
        <v>0.54439263750743627</v>
      </c>
      <c r="F433" s="96">
        <f>'VELOCIDAD TANGENCIAL'!J$49*A433</f>
        <v>2.5279067427419069</v>
      </c>
      <c r="G433" s="96">
        <f t="shared" si="26"/>
        <v>11.026495784743478</v>
      </c>
      <c r="H433" s="96">
        <f>'VELOCIDAD TANGENCIAL'!J$94 *A433</f>
        <v>3.5749999999999997</v>
      </c>
      <c r="I433" s="230">
        <f t="shared" si="24"/>
        <v>15.588760563766918</v>
      </c>
    </row>
    <row r="434" spans="1:9">
      <c r="A434" s="229">
        <v>430</v>
      </c>
      <c r="B434" s="96">
        <f>'VELOCIDAD TANGENCIAL'!J$5*A434</f>
        <v>6.2537789733599247E-2</v>
      </c>
      <c r="C434" s="97">
        <f t="shared" si="27"/>
        <v>0.27287253026164737</v>
      </c>
      <c r="D434" s="96">
        <f>'VELOCIDAD TANGENCIAL'!J$6*A434</f>
        <v>0.12505652985062848</v>
      </c>
      <c r="E434" s="97">
        <f t="shared" si="25"/>
        <v>0.54566161600170482</v>
      </c>
      <c r="F434" s="96">
        <f>'VELOCIDAD TANGENCIAL'!J$49*A434</f>
        <v>2.533799299251795</v>
      </c>
      <c r="G434" s="96">
        <f t="shared" si="26"/>
        <v>11.052181833910607</v>
      </c>
      <c r="H434" s="96">
        <f>'VELOCIDAD TANGENCIAL'!J$94 *A434</f>
        <v>3.5833333333333335</v>
      </c>
      <c r="I434" s="230">
        <f t="shared" si="24"/>
        <v>15.62505066740872</v>
      </c>
    </row>
    <row r="435" spans="1:9">
      <c r="A435" s="229">
        <v>431</v>
      </c>
      <c r="B435" s="96">
        <f>'VELOCIDAD TANGENCIAL'!J$5*A435</f>
        <v>6.2683226453909946E-2</v>
      </c>
      <c r="C435" s="97">
        <f t="shared" si="27"/>
        <v>0.27350711728843846</v>
      </c>
      <c r="D435" s="96">
        <f>'VELOCIDAD TANGENCIAL'!J$6*A435</f>
        <v>0.12534735898981597</v>
      </c>
      <c r="E435" s="97">
        <f t="shared" si="25"/>
        <v>0.54693059448185899</v>
      </c>
      <c r="F435" s="96">
        <f>'VELOCIDAD TANGENCIAL'!J$49*A435</f>
        <v>2.5396918557616828</v>
      </c>
      <c r="G435" s="96">
        <f t="shared" si="26"/>
        <v>11.077867766178935</v>
      </c>
      <c r="H435" s="96">
        <f>'VELOCIDAD TANGENCIAL'!J$94 *A435</f>
        <v>3.5916666666666668</v>
      </c>
      <c r="I435" s="230">
        <f t="shared" si="24"/>
        <v>15.661340440518451</v>
      </c>
    </row>
    <row r="436" spans="1:9">
      <c r="A436" s="229">
        <v>432</v>
      </c>
      <c r="B436" s="96">
        <f>'VELOCIDAD TANGENCIAL'!J$5*A436</f>
        <v>6.2828663174220631E-2</v>
      </c>
      <c r="C436" s="97">
        <f t="shared" si="27"/>
        <v>0.27414170431341167</v>
      </c>
      <c r="D436" s="96">
        <f>'VELOCIDAD TANGENCIAL'!J$6*A436</f>
        <v>0.12563818812900349</v>
      </c>
      <c r="E436" s="97">
        <f t="shared" si="25"/>
        <v>0.54819957294797694</v>
      </c>
      <c r="F436" s="96">
        <f>'VELOCIDAD TANGENCIAL'!J$49*A436</f>
        <v>2.5455844122715705</v>
      </c>
      <c r="G436" s="96">
        <f t="shared" si="26"/>
        <v>11.103553581276612</v>
      </c>
      <c r="H436" s="96">
        <f>'VELOCIDAD TANGENCIAL'!J$94 *A436</f>
        <v>3.6</v>
      </c>
      <c r="I436" s="230">
        <f t="shared" si="24"/>
        <v>15.697629882328327</v>
      </c>
    </row>
    <row r="437" spans="1:9">
      <c r="A437" s="229">
        <v>433</v>
      </c>
      <c r="B437" s="96">
        <f>'VELOCIDAD TANGENCIAL'!J$5*A437</f>
        <v>6.297409989453133E-2</v>
      </c>
      <c r="C437" s="97">
        <f t="shared" si="27"/>
        <v>0.27477629133672965</v>
      </c>
      <c r="D437" s="96">
        <f>'VELOCIDAD TANGENCIAL'!J$6*A437</f>
        <v>0.125929017268191</v>
      </c>
      <c r="E437" s="97">
        <f t="shared" si="25"/>
        <v>0.54946855139991502</v>
      </c>
      <c r="F437" s="96">
        <f>'VELOCIDAD TANGENCIAL'!J$49*A437</f>
        <v>2.5514769687814587</v>
      </c>
      <c r="G437" s="96">
        <f t="shared" si="26"/>
        <v>11.129239278932129</v>
      </c>
      <c r="H437" s="96">
        <f>'VELOCIDAD TANGENCIAL'!J$94 *A437</f>
        <v>3.6083333333333334</v>
      </c>
      <c r="I437" s="230">
        <f t="shared" si="24"/>
        <v>15.733918992070793</v>
      </c>
    </row>
    <row r="438" spans="1:9">
      <c r="A438" s="229">
        <v>434</v>
      </c>
      <c r="B438" s="96">
        <f>'VELOCIDAD TANGENCIAL'!J$5*A438</f>
        <v>6.3119536614842028E-2</v>
      </c>
      <c r="C438" s="97">
        <f t="shared" si="27"/>
        <v>0.27541087835822164</v>
      </c>
      <c r="D438" s="96">
        <f>'VELOCIDAD TANGENCIAL'!J$6*A438</f>
        <v>0.12621984640737852</v>
      </c>
      <c r="E438" s="97">
        <f t="shared" si="25"/>
        <v>0.55073752983775137</v>
      </c>
      <c r="F438" s="96">
        <f>'VELOCIDAD TANGENCIAL'!J$49*A438</f>
        <v>2.5573695252913464</v>
      </c>
      <c r="G438" s="96">
        <f t="shared" si="26"/>
        <v>11.154924858873807</v>
      </c>
      <c r="H438" s="96">
        <f>'VELOCIDAD TANGENCIAL'!J$94 *A438</f>
        <v>3.6166666666666667</v>
      </c>
      <c r="I438" s="230">
        <f t="shared" si="24"/>
        <v>15.770207768978077</v>
      </c>
    </row>
    <row r="439" spans="1:9">
      <c r="A439" s="229">
        <v>435</v>
      </c>
      <c r="B439" s="96">
        <f>'VELOCIDAD TANGENCIAL'!J$5*A439</f>
        <v>6.3264973335152727E-2</v>
      </c>
      <c r="C439" s="97">
        <f t="shared" si="27"/>
        <v>0.27604546537793906</v>
      </c>
      <c r="D439" s="96">
        <f>'VELOCIDAD TANGENCIAL'!J$6*A439</f>
        <v>0.126510675546566</v>
      </c>
      <c r="E439" s="97">
        <f t="shared" si="25"/>
        <v>0.55200650826134268</v>
      </c>
      <c r="F439" s="96">
        <f>'VELOCIDAD TANGENCIAL'!J$49*A439</f>
        <v>2.5632620818012342</v>
      </c>
      <c r="G439" s="96">
        <f t="shared" si="26"/>
        <v>11.18061032082986</v>
      </c>
      <c r="H439" s="96">
        <f>'VELOCIDAD TANGENCIAL'!J$94 *A439</f>
        <v>3.625</v>
      </c>
      <c r="I439" s="230">
        <f t="shared" si="24"/>
        <v>15.806496212282697</v>
      </c>
    </row>
    <row r="440" spans="1:9">
      <c r="A440" s="229">
        <v>436</v>
      </c>
      <c r="B440" s="96">
        <f>'VELOCIDAD TANGENCIAL'!J$5*A440</f>
        <v>6.3410410055463426E-2</v>
      </c>
      <c r="C440" s="97">
        <f t="shared" si="27"/>
        <v>0.27668005239587795</v>
      </c>
      <c r="D440" s="96">
        <f>'VELOCIDAD TANGENCIAL'!J$6*A440</f>
        <v>0.12680150468575352</v>
      </c>
      <c r="E440" s="97">
        <f t="shared" si="25"/>
        <v>0.55327548667076698</v>
      </c>
      <c r="F440" s="96">
        <f>'VELOCIDAD TANGENCIAL'!J$49*A440</f>
        <v>2.5691546383111223</v>
      </c>
      <c r="G440" s="96">
        <f t="shared" si="26"/>
        <v>11.206295664528666</v>
      </c>
      <c r="H440" s="96">
        <f>'VELOCIDAD TANGENCIAL'!J$94 *A440</f>
        <v>3.6333333333333333</v>
      </c>
      <c r="I440" s="230">
        <f t="shared" si="24"/>
        <v>15.842784321216836</v>
      </c>
    </row>
    <row r="441" spans="1:9">
      <c r="A441" s="229">
        <v>437</v>
      </c>
      <c r="B441" s="96">
        <f>'VELOCIDAD TANGENCIAL'!J$5*A441</f>
        <v>6.3555846775774111E-2</v>
      </c>
      <c r="C441" s="97">
        <f t="shared" si="27"/>
        <v>0.2773146394120341</v>
      </c>
      <c r="D441" s="96">
        <f>'VELOCIDAD TANGENCIAL'!J$6*A441</f>
        <v>0.12709233382494103</v>
      </c>
      <c r="E441" s="97">
        <f t="shared" si="25"/>
        <v>0.55454446506588062</v>
      </c>
      <c r="F441" s="96">
        <f>'VELOCIDAD TANGENCIAL'!J$49*A441</f>
        <v>2.5750471948210101</v>
      </c>
      <c r="G441" s="96">
        <f t="shared" si="26"/>
        <v>11.231980889698555</v>
      </c>
      <c r="H441" s="96">
        <f>'VELOCIDAD TANGENCIAL'!J$94 *A441</f>
        <v>3.6416666666666666</v>
      </c>
      <c r="I441" s="230">
        <f t="shared" si="24"/>
        <v>15.879072095012862</v>
      </c>
    </row>
    <row r="442" spans="1:9">
      <c r="A442" s="229">
        <v>438</v>
      </c>
      <c r="B442" s="96">
        <f>'VELOCIDAD TANGENCIAL'!J$5*A442</f>
        <v>6.370128349608481E-2</v>
      </c>
      <c r="C442" s="97">
        <f t="shared" si="27"/>
        <v>0.27794922642640341</v>
      </c>
      <c r="D442" s="96">
        <f>'VELOCIDAD TANGENCIAL'!J$6*A442</f>
        <v>0.12738316296412855</v>
      </c>
      <c r="E442" s="97">
        <f t="shared" si="25"/>
        <v>0.55581344344665073</v>
      </c>
      <c r="F442" s="96">
        <f>'VELOCIDAD TANGENCIAL'!J$49*A442</f>
        <v>2.5809397513308983</v>
      </c>
      <c r="G442" s="96">
        <f t="shared" si="26"/>
        <v>11.257665996067852</v>
      </c>
      <c r="H442" s="96">
        <f>'VELOCIDAD TANGENCIAL'!J$94 *A442</f>
        <v>3.65</v>
      </c>
      <c r="I442" s="230">
        <f t="shared" si="24"/>
        <v>15.915359532903253</v>
      </c>
    </row>
    <row r="443" spans="1:9">
      <c r="A443" s="229">
        <v>439</v>
      </c>
      <c r="B443" s="96">
        <f>'VELOCIDAD TANGENCIAL'!J$5*A443</f>
        <v>6.3846720216395508E-2</v>
      </c>
      <c r="C443" s="97">
        <f t="shared" si="27"/>
        <v>0.27858381343898186</v>
      </c>
      <c r="D443" s="96">
        <f>'VELOCIDAD TANGENCIAL'!J$6*A443</f>
        <v>0.12767399210331604</v>
      </c>
      <c r="E443" s="97">
        <f t="shared" si="25"/>
        <v>0.55708242181321155</v>
      </c>
      <c r="F443" s="96">
        <f>'VELOCIDAD TANGENCIAL'!J$49*A443</f>
        <v>2.586832307840786</v>
      </c>
      <c r="G443" s="96">
        <f t="shared" si="26"/>
        <v>11.283350983364885</v>
      </c>
      <c r="H443" s="96">
        <f>'VELOCIDAD TANGENCIAL'!J$94 *A443</f>
        <v>3.6583333333333332</v>
      </c>
      <c r="I443" s="230">
        <f t="shared" si="24"/>
        <v>15.951646634120269</v>
      </c>
    </row>
    <row r="444" spans="1:9">
      <c r="A444" s="229">
        <v>440</v>
      </c>
      <c r="B444" s="96">
        <f>'VELOCIDAD TANGENCIAL'!J$5*A444</f>
        <v>6.3992156936706207E-2</v>
      </c>
      <c r="C444" s="97">
        <f t="shared" si="27"/>
        <v>0.27921840044976526</v>
      </c>
      <c r="D444" s="96">
        <f>'VELOCIDAD TANGENCIAL'!J$6*A444</f>
        <v>0.12796482124250355</v>
      </c>
      <c r="E444" s="97">
        <f t="shared" si="25"/>
        <v>0.55835140016536355</v>
      </c>
      <c r="F444" s="96">
        <f>'VELOCIDAD TANGENCIAL'!J$49*A444</f>
        <v>2.5927248643506737</v>
      </c>
      <c r="G444" s="96">
        <f t="shared" si="26"/>
        <v>11.309035851317986</v>
      </c>
      <c r="H444" s="96">
        <f>'VELOCIDAD TANGENCIAL'!J$94 *A444</f>
        <v>3.6666666666666665</v>
      </c>
      <c r="I444" s="230">
        <f t="shared" si="24"/>
        <v>15.987933397896409</v>
      </c>
    </row>
    <row r="445" spans="1:9">
      <c r="A445" s="229">
        <v>441</v>
      </c>
      <c r="B445" s="96">
        <f>'VELOCIDAD TANGENCIAL'!J$5*A445</f>
        <v>6.4137593657016906E-2</v>
      </c>
      <c r="C445" s="97">
        <f t="shared" si="27"/>
        <v>0.27985298745880521</v>
      </c>
      <c r="D445" s="96">
        <f>'VELOCIDAD TANGENCIAL'!J$6*A445</f>
        <v>0.12825565038169107</v>
      </c>
      <c r="E445" s="97">
        <f t="shared" si="25"/>
        <v>0.55962037850318502</v>
      </c>
      <c r="F445" s="96">
        <f>'VELOCIDAD TANGENCIAL'!J$49*A445</f>
        <v>2.5986174208605619</v>
      </c>
      <c r="G445" s="96">
        <f t="shared" si="26"/>
        <v>11.334720599655487</v>
      </c>
      <c r="H445" s="96">
        <f>'VELOCIDAD TANGENCIAL'!J$94 *A445</f>
        <v>3.6749999999999998</v>
      </c>
      <c r="I445" s="230">
        <f t="shared" si="24"/>
        <v>16.024219823464009</v>
      </c>
    </row>
    <row r="446" spans="1:9">
      <c r="A446" s="229">
        <v>442</v>
      </c>
      <c r="B446" s="96">
        <f>'VELOCIDAD TANGENCIAL'!J$5*A446</f>
        <v>6.4283030377327591E-2</v>
      </c>
      <c r="C446" s="97">
        <f t="shared" si="27"/>
        <v>0.28048757446593092</v>
      </c>
      <c r="D446" s="96">
        <f>'VELOCIDAD TANGENCIAL'!J$6*A446</f>
        <v>0.12854647952087858</v>
      </c>
      <c r="E446" s="97">
        <f t="shared" si="25"/>
        <v>0.5608893568265324</v>
      </c>
      <c r="F446" s="96">
        <f>'VELOCIDAD TANGENCIAL'!J$49*A446</f>
        <v>2.6045099773704496</v>
      </c>
      <c r="G446" s="96">
        <f t="shared" si="26"/>
        <v>11.360405228105774</v>
      </c>
      <c r="H446" s="96">
        <f>'VELOCIDAD TANGENCIAL'!J$94 *A446</f>
        <v>3.6833333333333331</v>
      </c>
      <c r="I446" s="230">
        <f t="shared" si="24"/>
        <v>16.060505910055461</v>
      </c>
    </row>
    <row r="447" spans="1:9">
      <c r="A447" s="229">
        <v>443</v>
      </c>
      <c r="B447" s="96">
        <f>'VELOCIDAD TANGENCIAL'!J$5*A447</f>
        <v>6.4428467097638289E-2</v>
      </c>
      <c r="C447" s="97">
        <f t="shared" si="27"/>
        <v>0.28112216147136043</v>
      </c>
      <c r="D447" s="96">
        <f>'VELOCIDAD TANGENCIAL'!J$6*A447</f>
        <v>0.12883730866006607</v>
      </c>
      <c r="E447" s="97">
        <f t="shared" si="25"/>
        <v>0.56215833513548408</v>
      </c>
      <c r="F447" s="96">
        <f>'VELOCIDAD TANGENCIAL'!J$49*A447</f>
        <v>2.6104025338803374</v>
      </c>
      <c r="G447" s="96">
        <f t="shared" si="26"/>
        <v>11.386089736397015</v>
      </c>
      <c r="H447" s="96">
        <f>'VELOCIDAD TANGENCIAL'!J$94 *A447</f>
        <v>3.6916666666666664</v>
      </c>
      <c r="I447" s="230">
        <f t="shared" si="24"/>
        <v>16.096791656903118</v>
      </c>
    </row>
    <row r="448" spans="1:9">
      <c r="A448" s="229">
        <v>444</v>
      </c>
      <c r="B448" s="96">
        <f>'VELOCIDAD TANGENCIAL'!J$5*A448</f>
        <v>6.4573903817948988E-2</v>
      </c>
      <c r="C448" s="97">
        <f t="shared" si="27"/>
        <v>0.28175674847486765</v>
      </c>
      <c r="D448" s="96">
        <f>'VELOCIDAD TANGENCIAL'!J$6*A448</f>
        <v>0.12912813779925358</v>
      </c>
      <c r="E448" s="97">
        <f t="shared" si="25"/>
        <v>0.56342731342989605</v>
      </c>
      <c r="F448" s="96">
        <f>'VELOCIDAD TANGENCIAL'!J$49*A448</f>
        <v>2.6162950903902256</v>
      </c>
      <c r="G448" s="96">
        <f t="shared" si="26"/>
        <v>11.411774124257766</v>
      </c>
      <c r="H448" s="96">
        <f>'VELOCIDAD TANGENCIAL'!J$94 *A448</f>
        <v>3.6999999999999997</v>
      </c>
      <c r="I448" s="230">
        <f t="shared" si="24"/>
        <v>16.133077063239504</v>
      </c>
    </row>
    <row r="449" spans="1:9">
      <c r="A449" s="229"/>
      <c r="B449" s="97"/>
      <c r="C449" s="97"/>
      <c r="D449" s="97"/>
      <c r="E449" s="97"/>
      <c r="F449" s="97"/>
      <c r="G449" s="97"/>
      <c r="H449" s="97"/>
      <c r="I449" s="230"/>
    </row>
    <row r="450" spans="1:9" ht="15.75" thickBot="1">
      <c r="A450" s="455" t="s">
        <v>140</v>
      </c>
      <c r="B450" s="456"/>
      <c r="C450" s="244">
        <f>SUM(C5:C448)</f>
        <v>62.690883156497279</v>
      </c>
      <c r="D450" s="245"/>
      <c r="E450" s="244">
        <f t="shared" ref="E450:I450" si="28">SUM(E5:E448)</f>
        <v>125.36263018061574</v>
      </c>
      <c r="F450" s="245"/>
      <c r="G450" s="244">
        <f t="shared" si="28"/>
        <v>2539.560035306597</v>
      </c>
      <c r="H450" s="245"/>
      <c r="I450" s="246">
        <f t="shared" si="28"/>
        <v>3590.854809165709</v>
      </c>
    </row>
    <row r="453" spans="1:9">
      <c r="B453">
        <f>SUM(B5:B448)/444</f>
        <v>3.2359670269129844E-2</v>
      </c>
    </row>
  </sheetData>
  <mergeCells count="6">
    <mergeCell ref="B1:I1"/>
    <mergeCell ref="A450:B450"/>
    <mergeCell ref="B3:C3"/>
    <mergeCell ref="D3:E3"/>
    <mergeCell ref="H3:I3"/>
    <mergeCell ref="F3:G3"/>
  </mergeCells>
  <phoneticPr fontId="43" type="noConversion"/>
  <pageMargins left="0.7" right="0.7" top="0.75" bottom="0.75" header="0.3" footer="0.3"/>
  <pageSetup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Coriolis</vt:lpstr>
      <vt:lpstr>VELOCIDAD TANGENCIAL</vt:lpstr>
      <vt:lpstr>VELOCIDAD TANGENCIAL (Resumen)</vt:lpstr>
      <vt:lpstr>Desomposicion Vectorial</vt:lpstr>
      <vt:lpstr>Angulo Deriva (Moises)</vt:lpstr>
      <vt:lpstr>Angulo Banqueo Bien Calculado</vt:lpstr>
      <vt:lpstr>Miami - Toronto</vt:lpstr>
      <vt:lpstr>Ganha - Londres</vt:lpstr>
      <vt:lpstr>Comprobacion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lopez roman</dc:creator>
  <cp:lastModifiedBy>Walter</cp:lastModifiedBy>
  <dcterms:created xsi:type="dcterms:W3CDTF">2020-10-20T23:41:13Z</dcterms:created>
  <dcterms:modified xsi:type="dcterms:W3CDTF">2024-08-14T19:33:16Z</dcterms:modified>
</cp:coreProperties>
</file>